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M:\RADNA POVRŠINA\planovi poslovanja\Albanež 2021\"/>
    </mc:Choice>
  </mc:AlternateContent>
  <xr:revisionPtr revIDLastSave="0" documentId="13_ncr:1_{01D3598E-1287-40A2-8DD3-BC4D2C4F9C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VI ODJELI" sheetId="1" r:id="rId1"/>
    <sheet name="01 -OPĆI" sheetId="2" r:id="rId2"/>
    <sheet name="02- AGLOMERACIJA BANJOLE" sheetId="3" r:id="rId3"/>
    <sheet name="03-AGLOMERACIJA MEDULIN" sheetId="4" r:id="rId4"/>
    <sheet name="04-KANALIZACIJA SVI" sheetId="6" r:id="rId5"/>
    <sheet name="05-AGLOMERACIJA PREMANTURA" sheetId="7" r:id="rId6"/>
    <sheet name="06-PREFAKTURIRATI MED EKO SERVI" sheetId="8" r:id="rId7"/>
    <sheet name="04-PROMIDŽBA" sheetId="5" state="hidden" r:id="rId8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1" i="6" l="1"/>
  <c r="F136" i="6"/>
  <c r="F106" i="2" l="1"/>
  <c r="F108" i="2"/>
  <c r="F110" i="2"/>
  <c r="F127" i="2"/>
  <c r="F131" i="2"/>
  <c r="F74" i="2"/>
  <c r="D114" i="6"/>
  <c r="D17" i="6" l="1"/>
  <c r="F131" i="8" l="1"/>
  <c r="E131" i="8"/>
  <c r="D131" i="8"/>
  <c r="C131" i="8"/>
  <c r="F127" i="8"/>
  <c r="E127" i="8"/>
  <c r="D127" i="8"/>
  <c r="C127" i="8"/>
  <c r="F110" i="8"/>
  <c r="E110" i="8"/>
  <c r="D110" i="8"/>
  <c r="C110" i="8"/>
  <c r="F108" i="8"/>
  <c r="E108" i="8"/>
  <c r="D108" i="8"/>
  <c r="C108" i="8"/>
  <c r="F106" i="8"/>
  <c r="E106" i="8"/>
  <c r="D106" i="8"/>
  <c r="C106" i="8"/>
  <c r="F101" i="8"/>
  <c r="E101" i="8"/>
  <c r="D101" i="8"/>
  <c r="C101" i="8"/>
  <c r="F99" i="8"/>
  <c r="E99" i="8"/>
  <c r="D99" i="8"/>
  <c r="C99" i="8"/>
  <c r="F48" i="8"/>
  <c r="E48" i="8"/>
  <c r="D48" i="8"/>
  <c r="C48" i="8"/>
  <c r="F31" i="8"/>
  <c r="E31" i="8"/>
  <c r="E29" i="8" s="1"/>
  <c r="D31" i="8"/>
  <c r="C31" i="8"/>
  <c r="F29" i="8"/>
  <c r="F9" i="8"/>
  <c r="F136" i="8" s="1"/>
  <c r="E9" i="8"/>
  <c r="D9" i="8"/>
  <c r="C9" i="8"/>
  <c r="C133" i="1"/>
  <c r="D133" i="1"/>
  <c r="E133" i="1"/>
  <c r="F133" i="1"/>
  <c r="C134" i="1"/>
  <c r="D134" i="1"/>
  <c r="E134" i="1"/>
  <c r="F134" i="1"/>
  <c r="C135" i="1"/>
  <c r="D135" i="1"/>
  <c r="E135" i="1"/>
  <c r="F135" i="1"/>
  <c r="D132" i="1"/>
  <c r="E132" i="1"/>
  <c r="F132" i="1"/>
  <c r="C132" i="1"/>
  <c r="C129" i="1"/>
  <c r="D129" i="1"/>
  <c r="E129" i="1"/>
  <c r="F129" i="1"/>
  <c r="C130" i="1"/>
  <c r="D130" i="1"/>
  <c r="E130" i="1"/>
  <c r="F130" i="1"/>
  <c r="D128" i="1"/>
  <c r="E128" i="1"/>
  <c r="F128" i="1"/>
  <c r="C128" i="1"/>
  <c r="C112" i="1"/>
  <c r="D112" i="1"/>
  <c r="E112" i="1"/>
  <c r="F112" i="1"/>
  <c r="C113" i="1"/>
  <c r="D113" i="1"/>
  <c r="E113" i="1"/>
  <c r="F113" i="1"/>
  <c r="C114" i="1"/>
  <c r="D114" i="1"/>
  <c r="E114" i="1"/>
  <c r="F114" i="1"/>
  <c r="C115" i="1"/>
  <c r="D115" i="1"/>
  <c r="E115" i="1"/>
  <c r="F115" i="1"/>
  <c r="C116" i="1"/>
  <c r="D116" i="1"/>
  <c r="E116" i="1"/>
  <c r="F116" i="1"/>
  <c r="C117" i="1"/>
  <c r="D117" i="1"/>
  <c r="E117" i="1"/>
  <c r="F117" i="1"/>
  <c r="C118" i="1"/>
  <c r="D118" i="1"/>
  <c r="E118" i="1"/>
  <c r="F118" i="1"/>
  <c r="C119" i="1"/>
  <c r="D119" i="1"/>
  <c r="E119" i="1"/>
  <c r="F119" i="1"/>
  <c r="C120" i="1"/>
  <c r="D120" i="1"/>
  <c r="E120" i="1"/>
  <c r="F120" i="1"/>
  <c r="C121" i="1"/>
  <c r="D121" i="1"/>
  <c r="E121" i="1"/>
  <c r="F121" i="1"/>
  <c r="C122" i="1"/>
  <c r="D122" i="1"/>
  <c r="E122" i="1"/>
  <c r="F122" i="1"/>
  <c r="C123" i="1"/>
  <c r="D123" i="1"/>
  <c r="E123" i="1"/>
  <c r="F123" i="1"/>
  <c r="C124" i="1"/>
  <c r="D124" i="1"/>
  <c r="E124" i="1"/>
  <c r="F124" i="1"/>
  <c r="C125" i="1"/>
  <c r="D125" i="1"/>
  <c r="E125" i="1"/>
  <c r="F125" i="1"/>
  <c r="C126" i="1"/>
  <c r="D126" i="1"/>
  <c r="E126" i="1"/>
  <c r="F126" i="1"/>
  <c r="D111" i="1"/>
  <c r="E111" i="1"/>
  <c r="F111" i="1"/>
  <c r="C111" i="1"/>
  <c r="D109" i="1"/>
  <c r="E109" i="1"/>
  <c r="F109" i="1"/>
  <c r="C109" i="1"/>
  <c r="D107" i="1"/>
  <c r="E107" i="1"/>
  <c r="F107" i="1"/>
  <c r="C107" i="1"/>
  <c r="C103" i="1"/>
  <c r="D103" i="1"/>
  <c r="E103" i="1"/>
  <c r="F103" i="1"/>
  <c r="C104" i="1"/>
  <c r="D104" i="1"/>
  <c r="E104" i="1"/>
  <c r="F104" i="1"/>
  <c r="C105" i="1"/>
  <c r="D105" i="1"/>
  <c r="E105" i="1"/>
  <c r="F105" i="1"/>
  <c r="D102" i="1"/>
  <c r="E102" i="1"/>
  <c r="F102" i="1"/>
  <c r="C102" i="1"/>
  <c r="D100" i="1"/>
  <c r="E100" i="1"/>
  <c r="F100" i="1"/>
  <c r="C100" i="1"/>
  <c r="C50" i="1"/>
  <c r="D50" i="1"/>
  <c r="E50" i="1"/>
  <c r="F50" i="1"/>
  <c r="C51" i="1"/>
  <c r="D51" i="1"/>
  <c r="E51" i="1"/>
  <c r="F51" i="1"/>
  <c r="C52" i="1"/>
  <c r="D52" i="1"/>
  <c r="E52" i="1"/>
  <c r="F52" i="1"/>
  <c r="C53" i="1"/>
  <c r="D53" i="1"/>
  <c r="E53" i="1"/>
  <c r="F53" i="1"/>
  <c r="C54" i="1"/>
  <c r="D54" i="1"/>
  <c r="E54" i="1"/>
  <c r="F54" i="1"/>
  <c r="C55" i="1"/>
  <c r="D55" i="1"/>
  <c r="E55" i="1"/>
  <c r="F55" i="1"/>
  <c r="C56" i="1"/>
  <c r="D56" i="1"/>
  <c r="E56" i="1"/>
  <c r="F56" i="1"/>
  <c r="C57" i="1"/>
  <c r="D57" i="1"/>
  <c r="E57" i="1"/>
  <c r="F57" i="1"/>
  <c r="C58" i="1"/>
  <c r="D58" i="1"/>
  <c r="E58" i="1"/>
  <c r="F58" i="1"/>
  <c r="C59" i="1"/>
  <c r="D59" i="1"/>
  <c r="E59" i="1"/>
  <c r="F59" i="1"/>
  <c r="C60" i="1"/>
  <c r="D60" i="1"/>
  <c r="E60" i="1"/>
  <c r="F60" i="1"/>
  <c r="C61" i="1"/>
  <c r="D61" i="1"/>
  <c r="E61" i="1"/>
  <c r="F61" i="1"/>
  <c r="C62" i="1"/>
  <c r="D62" i="1"/>
  <c r="E62" i="1"/>
  <c r="F62" i="1"/>
  <c r="C63" i="1"/>
  <c r="D63" i="1"/>
  <c r="E63" i="1"/>
  <c r="F63" i="1"/>
  <c r="C64" i="1"/>
  <c r="D64" i="1"/>
  <c r="E64" i="1"/>
  <c r="F64" i="1"/>
  <c r="C65" i="1"/>
  <c r="D65" i="1"/>
  <c r="E65" i="1"/>
  <c r="F65" i="1"/>
  <c r="C66" i="1"/>
  <c r="D66" i="1"/>
  <c r="E66" i="1"/>
  <c r="F66" i="1"/>
  <c r="C67" i="1"/>
  <c r="D67" i="1"/>
  <c r="E67" i="1"/>
  <c r="F67" i="1"/>
  <c r="C68" i="1"/>
  <c r="D68" i="1"/>
  <c r="E68" i="1"/>
  <c r="F68" i="1"/>
  <c r="C69" i="1"/>
  <c r="D69" i="1"/>
  <c r="E69" i="1"/>
  <c r="F69" i="1"/>
  <c r="C70" i="1"/>
  <c r="D70" i="1"/>
  <c r="E70" i="1"/>
  <c r="F70" i="1"/>
  <c r="C71" i="1"/>
  <c r="D71" i="1"/>
  <c r="E71" i="1"/>
  <c r="F71" i="1"/>
  <c r="C72" i="1"/>
  <c r="D72" i="1"/>
  <c r="E72" i="1"/>
  <c r="F72" i="1"/>
  <c r="C73" i="1"/>
  <c r="D73" i="1"/>
  <c r="E73" i="1"/>
  <c r="F73" i="1"/>
  <c r="C74" i="1"/>
  <c r="D74" i="1"/>
  <c r="E74" i="1"/>
  <c r="F74" i="1"/>
  <c r="C75" i="1"/>
  <c r="D75" i="1"/>
  <c r="E75" i="1"/>
  <c r="F75" i="1"/>
  <c r="C76" i="1"/>
  <c r="D76" i="1"/>
  <c r="E76" i="1"/>
  <c r="F76" i="1"/>
  <c r="C77" i="1"/>
  <c r="D77" i="1"/>
  <c r="E77" i="1"/>
  <c r="F77" i="1"/>
  <c r="C78" i="1"/>
  <c r="D78" i="1"/>
  <c r="E78" i="1"/>
  <c r="F78" i="1"/>
  <c r="C79" i="1"/>
  <c r="D79" i="1"/>
  <c r="E79" i="1"/>
  <c r="F79" i="1"/>
  <c r="C80" i="1"/>
  <c r="D80" i="1"/>
  <c r="E80" i="1"/>
  <c r="F80" i="1"/>
  <c r="C81" i="1"/>
  <c r="D81" i="1"/>
  <c r="E81" i="1"/>
  <c r="F81" i="1"/>
  <c r="C82" i="1"/>
  <c r="D82" i="1"/>
  <c r="E82" i="1"/>
  <c r="F82" i="1"/>
  <c r="C83" i="1"/>
  <c r="D83" i="1"/>
  <c r="E83" i="1"/>
  <c r="F83" i="1"/>
  <c r="C84" i="1"/>
  <c r="D84" i="1"/>
  <c r="E84" i="1"/>
  <c r="F84" i="1"/>
  <c r="C85" i="1"/>
  <c r="D85" i="1"/>
  <c r="E85" i="1"/>
  <c r="F85" i="1"/>
  <c r="C86" i="1"/>
  <c r="D86" i="1"/>
  <c r="E86" i="1"/>
  <c r="F86" i="1"/>
  <c r="C87" i="1"/>
  <c r="D87" i="1"/>
  <c r="E87" i="1"/>
  <c r="F87" i="1"/>
  <c r="C88" i="1"/>
  <c r="D88" i="1"/>
  <c r="E88" i="1"/>
  <c r="F88" i="1"/>
  <c r="C89" i="1"/>
  <c r="D89" i="1"/>
  <c r="E89" i="1"/>
  <c r="F89" i="1"/>
  <c r="C90" i="1"/>
  <c r="D90" i="1"/>
  <c r="E90" i="1"/>
  <c r="F90" i="1"/>
  <c r="C91" i="1"/>
  <c r="D91" i="1"/>
  <c r="E91" i="1"/>
  <c r="F91" i="1"/>
  <c r="C92" i="1"/>
  <c r="D92" i="1"/>
  <c r="E92" i="1"/>
  <c r="F92" i="1"/>
  <c r="C93" i="1"/>
  <c r="D93" i="1"/>
  <c r="E93" i="1"/>
  <c r="F93" i="1"/>
  <c r="C94" i="1"/>
  <c r="D94" i="1"/>
  <c r="E94" i="1"/>
  <c r="F94" i="1"/>
  <c r="C95" i="1"/>
  <c r="D95" i="1"/>
  <c r="E95" i="1"/>
  <c r="F95" i="1"/>
  <c r="C96" i="1"/>
  <c r="D96" i="1"/>
  <c r="E96" i="1"/>
  <c r="F96" i="1"/>
  <c r="C97" i="1"/>
  <c r="D97" i="1"/>
  <c r="E97" i="1"/>
  <c r="F97" i="1"/>
  <c r="C98" i="1"/>
  <c r="D98" i="1"/>
  <c r="E98" i="1"/>
  <c r="F98" i="1"/>
  <c r="D49" i="1"/>
  <c r="E49" i="1"/>
  <c r="F49" i="1"/>
  <c r="C49" i="1"/>
  <c r="C33" i="1"/>
  <c r="D33" i="1"/>
  <c r="E33" i="1"/>
  <c r="F33" i="1"/>
  <c r="C34" i="1"/>
  <c r="D34" i="1"/>
  <c r="E34" i="1"/>
  <c r="F34" i="1"/>
  <c r="C35" i="1"/>
  <c r="D35" i="1"/>
  <c r="E35" i="1"/>
  <c r="F35" i="1"/>
  <c r="C36" i="1"/>
  <c r="D36" i="1"/>
  <c r="E36" i="1"/>
  <c r="F36" i="1"/>
  <c r="C37" i="1"/>
  <c r="D37" i="1"/>
  <c r="E37" i="1"/>
  <c r="F37" i="1"/>
  <c r="C38" i="1"/>
  <c r="D38" i="1"/>
  <c r="E38" i="1"/>
  <c r="F38" i="1"/>
  <c r="C39" i="1"/>
  <c r="D39" i="1"/>
  <c r="E39" i="1"/>
  <c r="F39" i="1"/>
  <c r="C40" i="1"/>
  <c r="D40" i="1"/>
  <c r="E40" i="1"/>
  <c r="F40" i="1"/>
  <c r="C41" i="1"/>
  <c r="D41" i="1"/>
  <c r="E41" i="1"/>
  <c r="F41" i="1"/>
  <c r="C42" i="1"/>
  <c r="D42" i="1"/>
  <c r="E42" i="1"/>
  <c r="F42" i="1"/>
  <c r="C43" i="1"/>
  <c r="D43" i="1"/>
  <c r="E43" i="1"/>
  <c r="F43" i="1"/>
  <c r="C44" i="1"/>
  <c r="D44" i="1"/>
  <c r="E44" i="1"/>
  <c r="F44" i="1"/>
  <c r="C45" i="1"/>
  <c r="D45" i="1"/>
  <c r="E45" i="1"/>
  <c r="F45" i="1"/>
  <c r="C46" i="1"/>
  <c r="D46" i="1"/>
  <c r="E46" i="1"/>
  <c r="F46" i="1"/>
  <c r="C47" i="1"/>
  <c r="D47" i="1"/>
  <c r="E47" i="1"/>
  <c r="F47" i="1"/>
  <c r="D32" i="1"/>
  <c r="E32" i="1"/>
  <c r="F32" i="1"/>
  <c r="C32" i="1"/>
  <c r="C11" i="1"/>
  <c r="D11" i="1"/>
  <c r="E11" i="1"/>
  <c r="F11" i="1"/>
  <c r="C12" i="1"/>
  <c r="D12" i="1"/>
  <c r="E12" i="1"/>
  <c r="F12" i="1"/>
  <c r="C13" i="1"/>
  <c r="D13" i="1"/>
  <c r="E13" i="1"/>
  <c r="F13" i="1"/>
  <c r="C14" i="1"/>
  <c r="D14" i="1"/>
  <c r="E14" i="1"/>
  <c r="F14" i="1"/>
  <c r="C15" i="1"/>
  <c r="D15" i="1"/>
  <c r="E15" i="1"/>
  <c r="F15" i="1"/>
  <c r="C16" i="1"/>
  <c r="D16" i="1"/>
  <c r="E16" i="1"/>
  <c r="F16" i="1"/>
  <c r="C17" i="1"/>
  <c r="D17" i="1"/>
  <c r="E17" i="1"/>
  <c r="F17" i="1"/>
  <c r="C18" i="1"/>
  <c r="D18" i="1"/>
  <c r="E18" i="1"/>
  <c r="F18" i="1"/>
  <c r="C19" i="1"/>
  <c r="D19" i="1"/>
  <c r="E19" i="1"/>
  <c r="F19" i="1"/>
  <c r="D10" i="1"/>
  <c r="E10" i="1"/>
  <c r="F10" i="1"/>
  <c r="C10" i="1"/>
  <c r="D17" i="2"/>
  <c r="D105" i="7"/>
  <c r="D81" i="7"/>
  <c r="D119" i="6"/>
  <c r="D105" i="6"/>
  <c r="D100" i="6"/>
  <c r="D81" i="3"/>
  <c r="D81" i="4"/>
  <c r="D91" i="4"/>
  <c r="D81" i="6"/>
  <c r="D91" i="6"/>
  <c r="D34" i="6"/>
  <c r="D33" i="6"/>
  <c r="D32" i="6"/>
  <c r="D17" i="4"/>
  <c r="D119" i="4"/>
  <c r="D104" i="4"/>
  <c r="D105" i="4"/>
  <c r="D55" i="4"/>
  <c r="D52" i="4"/>
  <c r="D34" i="4"/>
  <c r="D33" i="4"/>
  <c r="D32" i="4"/>
  <c r="D105" i="3"/>
  <c r="D44" i="3"/>
  <c r="D39" i="3"/>
  <c r="D32" i="3"/>
  <c r="D16" i="2"/>
  <c r="D128" i="2"/>
  <c r="D129" i="2"/>
  <c r="D111" i="2"/>
  <c r="D73" i="2"/>
  <c r="D63" i="2"/>
  <c r="D58" i="2"/>
  <c r="D43" i="2"/>
  <c r="D37" i="2"/>
  <c r="D35" i="2"/>
  <c r="D32" i="2"/>
  <c r="C29" i="8" l="1"/>
  <c r="C136" i="8" s="1"/>
  <c r="D29" i="8"/>
  <c r="D136" i="8" s="1"/>
  <c r="E136" i="8"/>
  <c r="D31" i="1"/>
  <c r="D127" i="7"/>
  <c r="E127" i="7"/>
  <c r="F127" i="7"/>
  <c r="C127" i="7"/>
  <c r="D101" i="7"/>
  <c r="E101" i="7"/>
  <c r="F101" i="7"/>
  <c r="C101" i="7"/>
  <c r="D127" i="6"/>
  <c r="E127" i="6"/>
  <c r="F127" i="6"/>
  <c r="C127" i="6"/>
  <c r="D101" i="6"/>
  <c r="E101" i="6"/>
  <c r="F101" i="6"/>
  <c r="C101" i="6"/>
  <c r="D127" i="4"/>
  <c r="E127" i="4"/>
  <c r="F127" i="4"/>
  <c r="C127" i="4"/>
  <c r="D101" i="4"/>
  <c r="E101" i="4"/>
  <c r="F101" i="4"/>
  <c r="C101" i="4"/>
  <c r="C106" i="4"/>
  <c r="D106" i="4"/>
  <c r="E106" i="4"/>
  <c r="F106" i="4"/>
  <c r="E127" i="3"/>
  <c r="F127" i="3"/>
  <c r="D127" i="3"/>
  <c r="C127" i="3"/>
  <c r="D101" i="3"/>
  <c r="E101" i="3"/>
  <c r="F101" i="3"/>
  <c r="C101" i="3"/>
  <c r="D127" i="2"/>
  <c r="E127" i="2"/>
  <c r="C127" i="2"/>
  <c r="C101" i="2"/>
  <c r="D101" i="2"/>
  <c r="E101" i="2"/>
  <c r="F101" i="2"/>
  <c r="C127" i="1" l="1"/>
  <c r="C108" i="1"/>
  <c r="C101" i="1"/>
  <c r="C99" i="1"/>
  <c r="C20" i="1"/>
  <c r="C21" i="1"/>
  <c r="C22" i="1"/>
  <c r="C23" i="1"/>
  <c r="C24" i="1"/>
  <c r="C25" i="1"/>
  <c r="C131" i="7"/>
  <c r="C110" i="7"/>
  <c r="C108" i="7"/>
  <c r="C106" i="7"/>
  <c r="C99" i="7"/>
  <c r="C48" i="7"/>
  <c r="C31" i="7"/>
  <c r="C9" i="7"/>
  <c r="C131" i="6"/>
  <c r="C110" i="6"/>
  <c r="C108" i="6"/>
  <c r="C106" i="6"/>
  <c r="C99" i="6"/>
  <c r="C48" i="6"/>
  <c r="C31" i="6"/>
  <c r="C9" i="6"/>
  <c r="C131" i="4"/>
  <c r="C110" i="4"/>
  <c r="C108" i="4"/>
  <c r="C99" i="4"/>
  <c r="C48" i="4"/>
  <c r="C31" i="4"/>
  <c r="C9" i="4"/>
  <c r="C131" i="3"/>
  <c r="C110" i="3"/>
  <c r="C108" i="3"/>
  <c r="C106" i="3"/>
  <c r="C99" i="3"/>
  <c r="C48" i="3"/>
  <c r="C31" i="3"/>
  <c r="C9" i="3"/>
  <c r="C131" i="2"/>
  <c r="C110" i="2"/>
  <c r="C108" i="2"/>
  <c r="C106" i="2"/>
  <c r="C99" i="2"/>
  <c r="C48" i="2"/>
  <c r="C31" i="2"/>
  <c r="C9" i="2"/>
  <c r="C106" i="1"/>
  <c r="E20" i="1"/>
  <c r="E21" i="1"/>
  <c r="E22" i="1"/>
  <c r="E23" i="1"/>
  <c r="E24" i="1"/>
  <c r="E25" i="1"/>
  <c r="E99" i="1"/>
  <c r="E106" i="1"/>
  <c r="E108" i="1"/>
  <c r="C29" i="2" l="1"/>
  <c r="C136" i="2" s="1"/>
  <c r="C29" i="6"/>
  <c r="C136" i="6" s="1"/>
  <c r="C29" i="4"/>
  <c r="C136" i="4" s="1"/>
  <c r="C29" i="3"/>
  <c r="C136" i="3" s="1"/>
  <c r="C29" i="7"/>
  <c r="C136" i="7" s="1"/>
  <c r="C48" i="1"/>
  <c r="C110" i="1"/>
  <c r="E131" i="1"/>
  <c r="E110" i="1"/>
  <c r="E48" i="1"/>
  <c r="E31" i="1"/>
  <c r="E9" i="1"/>
  <c r="C9" i="1"/>
  <c r="C31" i="1"/>
  <c r="C131" i="1"/>
  <c r="C29" i="1" l="1"/>
  <c r="C136" i="1" s="1"/>
  <c r="F108" i="1" l="1"/>
  <c r="D108" i="1"/>
  <c r="E107" i="5"/>
  <c r="D107" i="5"/>
  <c r="C107" i="5"/>
  <c r="F108" i="7"/>
  <c r="E108" i="7"/>
  <c r="D108" i="7"/>
  <c r="F108" i="6"/>
  <c r="E108" i="6"/>
  <c r="D108" i="6"/>
  <c r="D110" i="6"/>
  <c r="E110" i="6"/>
  <c r="F110" i="6"/>
  <c r="F108" i="4"/>
  <c r="E108" i="4"/>
  <c r="D108" i="4"/>
  <c r="F108" i="3"/>
  <c r="E108" i="3"/>
  <c r="D108" i="3"/>
  <c r="E108" i="2"/>
  <c r="D108" i="2"/>
  <c r="D48" i="6" l="1"/>
  <c r="F131" i="7" l="1"/>
  <c r="F110" i="7"/>
  <c r="F106" i="7"/>
  <c r="F99" i="7"/>
  <c r="F48" i="7"/>
  <c r="F31" i="7"/>
  <c r="F9" i="7"/>
  <c r="E9" i="7"/>
  <c r="E31" i="7"/>
  <c r="E48" i="7"/>
  <c r="E99" i="7"/>
  <c r="E106" i="7"/>
  <c r="E110" i="7"/>
  <c r="E131" i="7"/>
  <c r="F106" i="6"/>
  <c r="F99" i="6"/>
  <c r="F48" i="6"/>
  <c r="F31" i="6"/>
  <c r="F9" i="6"/>
  <c r="E129" i="5"/>
  <c r="E126" i="5"/>
  <c r="E109" i="5"/>
  <c r="E105" i="5"/>
  <c r="E101" i="5"/>
  <c r="E99" i="5"/>
  <c r="E48" i="5"/>
  <c r="E31" i="5"/>
  <c r="E9" i="5"/>
  <c r="F131" i="4"/>
  <c r="F110" i="4"/>
  <c r="F99" i="4"/>
  <c r="F48" i="4"/>
  <c r="F31" i="4"/>
  <c r="F9" i="4"/>
  <c r="F131" i="3"/>
  <c r="F110" i="3"/>
  <c r="F106" i="3"/>
  <c r="F99" i="3"/>
  <c r="F48" i="3"/>
  <c r="F31" i="3"/>
  <c r="F9" i="3"/>
  <c r="F99" i="2"/>
  <c r="F48" i="2"/>
  <c r="F31" i="2"/>
  <c r="F9" i="2"/>
  <c r="E29" i="7" l="1"/>
  <c r="E136" i="7" s="1"/>
  <c r="F29" i="2"/>
  <c r="F136" i="2" s="1"/>
  <c r="F29" i="3"/>
  <c r="F136" i="3" s="1"/>
  <c r="E29" i="5"/>
  <c r="F29" i="6"/>
  <c r="F29" i="7"/>
  <c r="F136" i="7" s="1"/>
  <c r="F29" i="4"/>
  <c r="F136" i="4" s="1"/>
  <c r="E134" i="5"/>
  <c r="D99" i="1" l="1"/>
  <c r="D20" i="1"/>
  <c r="D21" i="1"/>
  <c r="D22" i="1"/>
  <c r="D23" i="1"/>
  <c r="D24" i="1"/>
  <c r="D25" i="1"/>
  <c r="D131" i="7"/>
  <c r="D110" i="7"/>
  <c r="D106" i="7"/>
  <c r="D99" i="7"/>
  <c r="D48" i="7"/>
  <c r="D31" i="7"/>
  <c r="D9" i="7"/>
  <c r="E131" i="6"/>
  <c r="D131" i="6"/>
  <c r="E106" i="6"/>
  <c r="D106" i="6"/>
  <c r="E99" i="6"/>
  <c r="D99" i="6"/>
  <c r="E48" i="6"/>
  <c r="E31" i="6"/>
  <c r="D31" i="6"/>
  <c r="E9" i="6"/>
  <c r="D9" i="6"/>
  <c r="D129" i="5"/>
  <c r="E127" i="1" s="1"/>
  <c r="C129" i="5"/>
  <c r="D126" i="5"/>
  <c r="C126" i="5"/>
  <c r="D109" i="5"/>
  <c r="C109" i="5"/>
  <c r="C105" i="5"/>
  <c r="D105" i="5"/>
  <c r="E101" i="1" s="1"/>
  <c r="D101" i="5"/>
  <c r="C101" i="5"/>
  <c r="D99" i="5"/>
  <c r="C99" i="5"/>
  <c r="D48" i="5"/>
  <c r="C48" i="5"/>
  <c r="D31" i="5"/>
  <c r="C31" i="5"/>
  <c r="D9" i="5"/>
  <c r="C9" i="5"/>
  <c r="E131" i="4"/>
  <c r="D131" i="4"/>
  <c r="E110" i="4"/>
  <c r="D110" i="4"/>
  <c r="E99" i="4"/>
  <c r="D99" i="4"/>
  <c r="E48" i="4"/>
  <c r="D48" i="4"/>
  <c r="E31" i="4"/>
  <c r="D31" i="4"/>
  <c r="E9" i="4"/>
  <c r="D9" i="4"/>
  <c r="E131" i="3"/>
  <c r="D131" i="3"/>
  <c r="E110" i="3"/>
  <c r="D110" i="3"/>
  <c r="E106" i="3"/>
  <c r="D106" i="3"/>
  <c r="E99" i="3"/>
  <c r="D99" i="3"/>
  <c r="E48" i="3"/>
  <c r="D48" i="3"/>
  <c r="E31" i="3"/>
  <c r="D31" i="3"/>
  <c r="E9" i="3"/>
  <c r="D9" i="3"/>
  <c r="E131" i="2"/>
  <c r="D131" i="2"/>
  <c r="E110" i="2"/>
  <c r="D110" i="2"/>
  <c r="D106" i="2"/>
  <c r="E106" i="2"/>
  <c r="E99" i="2"/>
  <c r="D99" i="2"/>
  <c r="E48" i="2"/>
  <c r="D48" i="2"/>
  <c r="E31" i="2"/>
  <c r="D31" i="2"/>
  <c r="E9" i="2"/>
  <c r="D9" i="2"/>
  <c r="D127" i="1" l="1"/>
  <c r="E29" i="1"/>
  <c r="E136" i="1" s="1"/>
  <c r="D101" i="1"/>
  <c r="D29" i="5"/>
  <c r="E29" i="3"/>
  <c r="D29" i="4"/>
  <c r="D136" i="4" s="1"/>
  <c r="D29" i="2"/>
  <c r="D136" i="2" s="1"/>
  <c r="D29" i="6"/>
  <c r="D136" i="6" s="1"/>
  <c r="E29" i="2"/>
  <c r="E29" i="4"/>
  <c r="E29" i="6"/>
  <c r="D29" i="3"/>
  <c r="D136" i="3" s="1"/>
  <c r="C29" i="5"/>
  <c r="D29" i="7"/>
  <c r="D110" i="1"/>
  <c r="D48" i="1"/>
  <c r="D131" i="1"/>
  <c r="G131" i="1" s="1"/>
  <c r="C134" i="5"/>
  <c r="D9" i="1"/>
  <c r="D136" i="7" l="1"/>
  <c r="E136" i="6"/>
  <c r="D134" i="5"/>
  <c r="E136" i="4"/>
  <c r="E136" i="3"/>
  <c r="D106" i="1"/>
  <c r="D29" i="1" s="1"/>
  <c r="E136" i="2"/>
  <c r="F25" i="1"/>
  <c r="F23" i="1"/>
  <c r="F21" i="1"/>
  <c r="F99" i="1"/>
  <c r="F24" i="1"/>
  <c r="F20" i="1"/>
  <c r="F22" i="1"/>
  <c r="F106" i="1"/>
  <c r="F127" i="1" l="1"/>
  <c r="F101" i="1"/>
  <c r="D136" i="1"/>
  <c r="F110" i="1"/>
  <c r="F131" i="1"/>
  <c r="F9" i="1"/>
  <c r="F31" i="1"/>
  <c r="F48" i="1"/>
  <c r="F29" i="1" l="1"/>
  <c r="F136" i="1" s="1"/>
</calcChain>
</file>

<file path=xl/sharedStrings.xml><?xml version="1.0" encoding="utf-8"?>
<sst xmlns="http://schemas.openxmlformats.org/spreadsheetml/2006/main" count="1241" uniqueCount="186">
  <si>
    <t>MED EKO SERVIS d.o.o.</t>
  </si>
  <si>
    <t xml:space="preserve"> </t>
  </si>
  <si>
    <t xml:space="preserve">Naziv prihoda </t>
  </si>
  <si>
    <t>I</t>
  </si>
  <si>
    <t>UKUPNI PRIHODI</t>
  </si>
  <si>
    <t>1.</t>
  </si>
  <si>
    <t>Prihodi od općih poslova</t>
  </si>
  <si>
    <t>2.</t>
  </si>
  <si>
    <t>Prihodi od komunalnih usluga Općina</t>
  </si>
  <si>
    <t>3.</t>
  </si>
  <si>
    <t>Prihodi od kom.usl. drugi korisnici</t>
  </si>
  <si>
    <t>4.</t>
  </si>
  <si>
    <t xml:space="preserve">Prihodi od odvoza smeća </t>
  </si>
  <si>
    <t>4.a</t>
  </si>
  <si>
    <t>Prihodi od odvoza smeća komunalni program</t>
  </si>
  <si>
    <t>5.</t>
  </si>
  <si>
    <t>Prihodi od god.naknade za održavanje grobnih mjesta</t>
  </si>
  <si>
    <t>5.a</t>
  </si>
  <si>
    <t>Prihodi od investicijskog održavanja groblja - komunalni program</t>
  </si>
  <si>
    <t>6.</t>
  </si>
  <si>
    <t>Prihodi od usluga promidžbe i odnosa s javnošću</t>
  </si>
  <si>
    <t>7.</t>
  </si>
  <si>
    <t xml:space="preserve">Prihodi od usluga izrade Medulinskog glasnika </t>
  </si>
  <si>
    <t>8.</t>
  </si>
  <si>
    <t>Prihodi od usluga izrade promidžbenog materijala</t>
  </si>
  <si>
    <t>9.</t>
  </si>
  <si>
    <t>Prihodi od upravljanja i održavanja sportskih dvorana</t>
  </si>
  <si>
    <t>10.</t>
  </si>
  <si>
    <t>Prihodi od upravljanja i održavanja igrališta</t>
  </si>
  <si>
    <t>11.</t>
  </si>
  <si>
    <t>Financijski prihodi</t>
  </si>
  <si>
    <t>12.</t>
  </si>
  <si>
    <t>Ostali  prihodi</t>
  </si>
  <si>
    <t>13.</t>
  </si>
  <si>
    <t>Prihodi od naplate šteta</t>
  </si>
  <si>
    <t>14.</t>
  </si>
  <si>
    <t>Prihodi od odgođenih priznavanja prihoda (obračun amortizacije  )</t>
  </si>
  <si>
    <t>Naziv rashoda</t>
  </si>
  <si>
    <t>II</t>
  </si>
  <si>
    <t>UKUPNI RASHODI</t>
  </si>
  <si>
    <t xml:space="preserve">1.1.Materijalni troškovi 40 </t>
  </si>
  <si>
    <t>Osnovni materijal i sirovine</t>
  </si>
  <si>
    <t>Pomoćni materijal</t>
  </si>
  <si>
    <t>Materijal za čišćenje i održavanje</t>
  </si>
  <si>
    <t>Radna odjeća i obuća  HTZ zaštita</t>
  </si>
  <si>
    <t>Ostali troškovi materijala</t>
  </si>
  <si>
    <t>Uredski materijal</t>
  </si>
  <si>
    <t>Materijal za odlaganje otpada (vrećice za selektivni otpad)</t>
  </si>
  <si>
    <t>Trošak sitnog inventara</t>
  </si>
  <si>
    <t>Troškovi autoguma za kamion</t>
  </si>
  <si>
    <t xml:space="preserve">Potrošeni  rezervni dijelovi i materijal za održavanje </t>
  </si>
  <si>
    <t xml:space="preserve">Električna energija  </t>
  </si>
  <si>
    <t>Trošak goriva radna  vozila 100%</t>
  </si>
  <si>
    <t>2.1. Ostali vanjski troškovi, troškovi usluga  41</t>
  </si>
  <si>
    <t>Usluge telefona, interneta i sl.</t>
  </si>
  <si>
    <t>Usluge Cloud nadzora vozila</t>
  </si>
  <si>
    <t>Poštanske usluge</t>
  </si>
  <si>
    <t>Prijevozne usluge u cestovnom prometu</t>
  </si>
  <si>
    <t>Grafičke usluge tiska i uveza</t>
  </si>
  <si>
    <t>Ostale vanjske usluge - očitavanje tahografa</t>
  </si>
  <si>
    <t>Usluge tekućeg održavanja</t>
  </si>
  <si>
    <t xml:space="preserve">Usluge čiščenja </t>
  </si>
  <si>
    <t>Usluga održavanja softvera i web stranica</t>
  </si>
  <si>
    <t>Usluga zaštite na radu</t>
  </si>
  <si>
    <t>Usluge zaštitara na čuvanju imovine i osoba</t>
  </si>
  <si>
    <t>Servisne usluge (IT, popravci opreme)</t>
  </si>
  <si>
    <t xml:space="preserve">Trošak reg. teretnih vozila </t>
  </si>
  <si>
    <t>Ostali troškovi registracije prometala</t>
  </si>
  <si>
    <t xml:space="preserve">Usluge operativnog leasinga </t>
  </si>
  <si>
    <t>Trošak najma teretnog vozila</t>
  </si>
  <si>
    <t>Troškovi promidžbe (djelatnost promidžbe)</t>
  </si>
  <si>
    <t>Troškovi izrade Web stranica</t>
  </si>
  <si>
    <t>Troškovi drugih dohotka i autorski honorari</t>
  </si>
  <si>
    <t>Intelektualne usluge</t>
  </si>
  <si>
    <t>Konzultantske usluge</t>
  </si>
  <si>
    <t xml:space="preserve">Usluge revizije </t>
  </si>
  <si>
    <t>Održavanje  ISO standarda</t>
  </si>
  <si>
    <t>Usluge odvjetnika i javnog bilježnika</t>
  </si>
  <si>
    <t>Usluge savjetovanja, vještačenja i procjene, dr. intelektualne usluge</t>
  </si>
  <si>
    <t xml:space="preserve">Zbrijanjavanje otpada </t>
  </si>
  <si>
    <t>Čišćenje lučica i kupališta</t>
  </si>
  <si>
    <t>Čiščenje javnih površina</t>
  </si>
  <si>
    <t>Obnova zelenila na cvjetnim površinama</t>
  </si>
  <si>
    <t>Čišćenje i održavanje zelenih površina</t>
  </si>
  <si>
    <t>Investicijsko održavanje groblja</t>
  </si>
  <si>
    <t xml:space="preserve">Novogod.ukrašavanje i post. zastava na DB </t>
  </si>
  <si>
    <t>Odvoz smeća i fekalija R-217</t>
  </si>
  <si>
    <t>Voda i odvodnja groblje</t>
  </si>
  <si>
    <t>Voda i odvodnja kupališta i lučice</t>
  </si>
  <si>
    <t xml:space="preserve">Voda i odvodnja Zgrada Uprave </t>
  </si>
  <si>
    <t>Voda i odvodnja  na cvjetnim površinama</t>
  </si>
  <si>
    <t>Troškovi oglašavanja u tisku</t>
  </si>
  <si>
    <t xml:space="preserve">Usluge student servisa </t>
  </si>
  <si>
    <t>Troškovi fotokopiranja, prijepisa</t>
  </si>
  <si>
    <t>Troškovi osoblja  42</t>
  </si>
  <si>
    <t xml:space="preserve">Trošak osoblja  </t>
  </si>
  <si>
    <t>Trošak amortizacije  43</t>
  </si>
  <si>
    <t>Amortizacija nematerijalne imovine</t>
  </si>
  <si>
    <t xml:space="preserve">Amortizacija  vozila </t>
  </si>
  <si>
    <t>Amortizacija ostale opreme i alata</t>
  </si>
  <si>
    <t>Vrijednosno usklađenje potraživanja od kupaca  445</t>
  </si>
  <si>
    <t xml:space="preserve">Vrijednosno usklađenje potraživanja od kupaca </t>
  </si>
  <si>
    <t>Ostali troškovi poslovanja 46</t>
  </si>
  <si>
    <t>Troškovi službenih putovanja u zemlji</t>
  </si>
  <si>
    <t>Troškovi službenih putovanja u inozemstvu</t>
  </si>
  <si>
    <t>Troškovi prijevoza na posao i s posla</t>
  </si>
  <si>
    <t>Troškovi prigodnih nagrada - bož, regres,i sl.</t>
  </si>
  <si>
    <t>Troškovi drugog dohotka - NO</t>
  </si>
  <si>
    <t>Premije osiguranja (uklj.i kasko)</t>
  </si>
  <si>
    <t>Troškovi platnog prometa</t>
  </si>
  <si>
    <t>Troškovi obrade kredita</t>
  </si>
  <si>
    <t>Doprinosi, članarine, OSI i druga davanja</t>
  </si>
  <si>
    <t xml:space="preserve">Porez na tvrtku </t>
  </si>
  <si>
    <t xml:space="preserve">Porez na CMV </t>
  </si>
  <si>
    <t>trošak HRT pretplate</t>
  </si>
  <si>
    <t>Troškovi stručnog obrazovanja i literature</t>
  </si>
  <si>
    <t>Sudske pristojbe</t>
  </si>
  <si>
    <t>Troškovi zdravstvenih nadzora-analiza otpada</t>
  </si>
  <si>
    <t>Troškovi obaveznih liječničkih pregleda i sistematskih pregleda</t>
  </si>
  <si>
    <t>Financijski rashodi  47</t>
  </si>
  <si>
    <t xml:space="preserve">Zatezne kamate i tečajne razlike </t>
  </si>
  <si>
    <t xml:space="preserve">Kamate iz financijskog leasinga </t>
  </si>
  <si>
    <t>Ostali poslovni rashodi  48</t>
  </si>
  <si>
    <t>Otpisi nenaplaćenih potraživanja od kupaca</t>
  </si>
  <si>
    <t>Ostali poslovni rashodi (naknadno utvrđeni troškovi, ispravak pogrešaka)</t>
  </si>
  <si>
    <t xml:space="preserve">Darovanje do 2% ukupnog prihoda </t>
  </si>
  <si>
    <t xml:space="preserve">Ostali poslovni rashodi </t>
  </si>
  <si>
    <t>Poslovni rezultat</t>
  </si>
  <si>
    <t>POSLOVNI REZULTAT</t>
  </si>
  <si>
    <t>Trošak HRT pretplate</t>
  </si>
  <si>
    <t>Održavanje igrališta i fitnes sprava</t>
  </si>
  <si>
    <t xml:space="preserve">Troškovi reprezentacije </t>
  </si>
  <si>
    <t xml:space="preserve">Troškovi auto guma osobni autom. </t>
  </si>
  <si>
    <t>Trošak goriva osobna vozila</t>
  </si>
  <si>
    <t>Održavanje automobila za osobni prijevoz</t>
  </si>
  <si>
    <t xml:space="preserve">Trošak reg.osobnih automobila </t>
  </si>
  <si>
    <t>Usluge operativnog leasinga  teretnog vozila</t>
  </si>
  <si>
    <t>Usluge operativnog leasinga  osobnog vozila</t>
  </si>
  <si>
    <t>Voda za piće, topli napitci</t>
  </si>
  <si>
    <t>PROJEKCIJA POSLOVANJA 31.12.2019.G.</t>
  </si>
  <si>
    <t xml:space="preserve">FINANCIJSKI PLAN I REALIZACIJA POSLOVANJA ZA 2019. GODINU  </t>
  </si>
  <si>
    <t>PROMIDŽBA  2019.G.</t>
  </si>
  <si>
    <t>PROMIDŽBA PLANIRANO     31.10.2019.G.</t>
  </si>
  <si>
    <t>PROMIDŽBA REALIZIRANO      31.10.2019.G.</t>
  </si>
  <si>
    <t>Troškovi dugoročnog rezerviranja 450</t>
  </si>
  <si>
    <t>ALBANEŽ d.o.o.</t>
  </si>
  <si>
    <t xml:space="preserve">  PLAN    31.12.2020.</t>
  </si>
  <si>
    <t xml:space="preserve">Prihodi od općih poslova </t>
  </si>
  <si>
    <t>Prihodi od komunalnih usluga Općina-održavanje oborinske</t>
  </si>
  <si>
    <t>Prihodi od kom.usl. - vozilo kanal master</t>
  </si>
  <si>
    <t>Prihodi od održavanja fekalne kanalizacije (tarifa vodnih usluga 41-43)</t>
  </si>
  <si>
    <t>Prihodi od prihvata i pročiščavanja sanitarnih otpadnih voda</t>
  </si>
  <si>
    <t>Prihodi od izrade priključaka na sustav otpadnih voda</t>
  </si>
  <si>
    <t>Troškovi auto guma osobni autom.</t>
  </si>
  <si>
    <t>Trošak goriva za osobna vozila</t>
  </si>
  <si>
    <t>Održavanje osobnih vozila</t>
  </si>
  <si>
    <t>Usluge operativnog leasinga teretnih vozila</t>
  </si>
  <si>
    <t>Usluge operativnog leasinga  osobnih vozila</t>
  </si>
  <si>
    <t>Troškovi tekućeg održavanja fekalne kanalizacije</t>
  </si>
  <si>
    <t>Troškovi inicijalnog unosa podataka o post. Kan. Mrezi- GIS</t>
  </si>
  <si>
    <t>Ostale komunalne usluge (Pula Herculanea - amort. za kanal.)</t>
  </si>
  <si>
    <t>Usluge posredovanja (prefakturirane usluge)</t>
  </si>
  <si>
    <t>Troškovi usluga Vodovod Pula doo-naknada odvodnja</t>
  </si>
  <si>
    <t xml:space="preserve">Odvoz smeća i fekalija </t>
  </si>
  <si>
    <t xml:space="preserve">Voda i odvodnja </t>
  </si>
  <si>
    <t>Održavanje oborinske kanalizacije</t>
  </si>
  <si>
    <t>Održavanje fekalne kanalizacije</t>
  </si>
  <si>
    <t>Izrada priključaka fekalna kanalizacija</t>
  </si>
  <si>
    <t>Pražnjenje i održavanje crpnih stanica</t>
  </si>
  <si>
    <t>Troškovi zdravstvenih nadzora-analiza otpadnih voda</t>
  </si>
  <si>
    <t>Amortizacija fekalne kanalizacije</t>
  </si>
  <si>
    <t>Ugovorene kamate i kamate na kredite banaka</t>
  </si>
  <si>
    <t>Ugovorene kamate na kredit Svjetske banke za Projekt Jadran</t>
  </si>
  <si>
    <t>PLAN     31.12.2021</t>
  </si>
  <si>
    <t xml:space="preserve"> REALIZACIJA 31.10.2021.</t>
  </si>
  <si>
    <t>PLAN      31.12.2022.</t>
  </si>
  <si>
    <t xml:space="preserve">FINANCIJSKI PLAN ZA 2022. G. I REALIZACIJA POSLOVANJA ZA 2021. GODINU  </t>
  </si>
  <si>
    <t>ZA PREFAKTURIRATI MED EKO SERVIS 2022.G.</t>
  </si>
  <si>
    <t>OPĆI POSLOVI  2021.G.</t>
  </si>
  <si>
    <t>AGLOMERACIJA BANJOLE  2021.G.</t>
  </si>
  <si>
    <t>AGLOMERACIJA PREMANTURA 2021.G.</t>
  </si>
  <si>
    <t>KANALIZACIJA SVI  2021.G.</t>
  </si>
  <si>
    <t>AGLOMERACIJA MEDULIN  2021.G.</t>
  </si>
  <si>
    <t xml:space="preserve">REBALANS FINANCIJSKOG PLANA ZA 2021. G. I REALIZACIJA POSLOVANJA NA DAN 31.10.2021.  </t>
  </si>
  <si>
    <t>SVI ODJELI  2021.G.</t>
  </si>
  <si>
    <t>REBALANS PLANA    31.12.2021.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</si>
</sst>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</font>
    <font>
      <b/>
      <sz val="12"/>
      <color indexed="10"/>
      <name val="Arial"/>
      <family val="2"/>
    </font>
    <font>
      <b/>
      <sz val="12"/>
      <name val="Times New Roman"/>
      <family val="1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indexed="10"/>
      <name val="Arial"/>
      <family val="2"/>
    </font>
    <font>
      <i/>
      <sz val="12"/>
      <name val="Times New Roman"/>
      <family val="1"/>
      <charset val="238"/>
    </font>
    <font>
      <b/>
      <i/>
      <sz val="12"/>
      <name val="Times New Roman"/>
      <family val="1"/>
    </font>
    <font>
      <b/>
      <i/>
      <sz val="11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2"/>
      <color indexed="10"/>
      <name val="Arial"/>
      <family val="2"/>
    </font>
    <font>
      <i/>
      <sz val="11"/>
      <color theme="1"/>
      <name val="Calibri"/>
      <family val="2"/>
      <charset val="238"/>
      <scheme val="minor"/>
    </font>
    <font>
      <i/>
      <sz val="12"/>
      <color indexed="10"/>
      <name val="Arial"/>
      <family val="2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6">
    <xf numFmtId="0" fontId="0" fillId="0" borderId="0" xfId="0"/>
    <xf numFmtId="164" fontId="8" fillId="0" borderId="0" xfId="1" applyFont="1" applyAlignment="1">
      <alignment horizontal="center" vertical="center"/>
    </xf>
    <xf numFmtId="164" fontId="9" fillId="4" borderId="3" xfId="1" applyFont="1" applyFill="1" applyBorder="1" applyAlignment="1">
      <alignment horizontal="center" vertical="center" wrapText="1"/>
    </xf>
    <xf numFmtId="164" fontId="9" fillId="4" borderId="4" xfId="1" applyFont="1" applyFill="1" applyBorder="1" applyAlignment="1">
      <alignment horizontal="right" vertical="center" wrapText="1"/>
    </xf>
    <xf numFmtId="164" fontId="9" fillId="7" borderId="4" xfId="1" applyFont="1" applyFill="1" applyBorder="1" applyAlignment="1">
      <alignment horizontal="right" vertical="center" wrapText="1"/>
    </xf>
    <xf numFmtId="164" fontId="9" fillId="0" borderId="4" xfId="1" applyFont="1" applyFill="1" applyBorder="1" applyAlignment="1">
      <alignment horizontal="right" vertical="center" wrapText="1"/>
    </xf>
    <xf numFmtId="164" fontId="8" fillId="5" borderId="3" xfId="1" applyFont="1" applyFill="1" applyBorder="1" applyAlignment="1">
      <alignment horizontal="center" vertical="center" wrapText="1"/>
    </xf>
    <xf numFmtId="164" fontId="9" fillId="5" borderId="4" xfId="1" applyFont="1" applyFill="1" applyBorder="1" applyAlignment="1">
      <alignment horizontal="right" vertical="center" wrapText="1"/>
    </xf>
    <xf numFmtId="164" fontId="1" fillId="0" borderId="0" xfId="1" applyFont="1" applyAlignment="1">
      <alignment vertical="center"/>
    </xf>
    <xf numFmtId="164" fontId="8" fillId="0" borderId="3" xfId="1" applyFont="1" applyFill="1" applyBorder="1" applyAlignment="1">
      <alignment horizontal="center" vertical="center" wrapText="1"/>
    </xf>
    <xf numFmtId="164" fontId="10" fillId="0" borderId="4" xfId="1" applyFont="1" applyBorder="1" applyAlignment="1">
      <alignment horizontal="left" vertical="center" wrapText="1"/>
    </xf>
    <xf numFmtId="164" fontId="12" fillId="0" borderId="3" xfId="1" applyFont="1" applyBorder="1" applyAlignment="1">
      <alignment horizontal="center" vertical="center" wrapText="1"/>
    </xf>
    <xf numFmtId="164" fontId="9" fillId="6" borderId="4" xfId="1" applyFont="1" applyFill="1" applyBorder="1" applyAlignment="1">
      <alignment horizontal="right" vertical="center" wrapText="1"/>
    </xf>
    <xf numFmtId="164" fontId="3" fillId="0" borderId="0" xfId="1" applyFont="1" applyAlignment="1">
      <alignment horizontal="center" vertical="center"/>
    </xf>
    <xf numFmtId="164" fontId="5" fillId="0" borderId="0" xfId="1" applyFont="1" applyAlignment="1">
      <alignment horizontal="center" vertical="center"/>
    </xf>
    <xf numFmtId="164" fontId="16" fillId="6" borderId="5" xfId="1" applyFont="1" applyFill="1" applyBorder="1" applyAlignment="1">
      <alignment horizontal="center" vertical="center"/>
    </xf>
    <xf numFmtId="164" fontId="3" fillId="0" borderId="0" xfId="1" applyFont="1" applyAlignment="1">
      <alignment horizontal="left" vertical="center"/>
    </xf>
    <xf numFmtId="164" fontId="6" fillId="0" borderId="0" xfId="1" applyFont="1" applyAlignment="1">
      <alignment horizontal="left" vertical="center"/>
    </xf>
    <xf numFmtId="164" fontId="9" fillId="4" borderId="4" xfId="1" applyFont="1" applyFill="1" applyBorder="1" applyAlignment="1">
      <alignment horizontal="left" vertical="center" wrapText="1"/>
    </xf>
    <xf numFmtId="164" fontId="10" fillId="0" borderId="4" xfId="1" applyFont="1" applyFill="1" applyBorder="1" applyAlignment="1">
      <alignment horizontal="left" vertical="center" wrapText="1"/>
    </xf>
    <xf numFmtId="164" fontId="9" fillId="5" borderId="4" xfId="1" applyFont="1" applyFill="1" applyBorder="1" applyAlignment="1">
      <alignment horizontal="left" vertical="center" wrapText="1"/>
    </xf>
    <xf numFmtId="164" fontId="10" fillId="2" borderId="4" xfId="1" applyFont="1" applyFill="1" applyBorder="1" applyAlignment="1">
      <alignment horizontal="left" vertical="center" wrapText="1"/>
    </xf>
    <xf numFmtId="164" fontId="13" fillId="0" borderId="4" xfId="1" applyFont="1" applyBorder="1" applyAlignment="1">
      <alignment horizontal="left" vertical="center" wrapText="1"/>
    </xf>
    <xf numFmtId="164" fontId="14" fillId="0" borderId="4" xfId="1" applyFont="1" applyBorder="1" applyAlignment="1">
      <alignment horizontal="left" vertical="center" wrapText="1"/>
    </xf>
    <xf numFmtId="164" fontId="9" fillId="6" borderId="4" xfId="1" applyFont="1" applyFill="1" applyBorder="1" applyAlignment="1">
      <alignment horizontal="left" vertical="center" wrapText="1"/>
    </xf>
    <xf numFmtId="164" fontId="16" fillId="6" borderId="5" xfId="1" applyFont="1" applyFill="1" applyBorder="1" applyAlignment="1">
      <alignment horizontal="left" vertical="center"/>
    </xf>
    <xf numFmtId="164" fontId="3" fillId="0" borderId="0" xfId="1" applyFont="1" applyAlignment="1">
      <alignment horizontal="right" vertical="center"/>
    </xf>
    <xf numFmtId="164" fontId="7" fillId="3" borderId="0" xfId="1" applyFont="1" applyFill="1" applyAlignment="1">
      <alignment horizontal="right" vertical="center"/>
    </xf>
    <xf numFmtId="164" fontId="6" fillId="0" borderId="0" xfId="1" applyFont="1" applyFill="1" applyAlignment="1">
      <alignment horizontal="right" vertical="center"/>
    </xf>
    <xf numFmtId="164" fontId="15" fillId="6" borderId="5" xfId="1" applyFont="1" applyFill="1" applyBorder="1" applyAlignment="1">
      <alignment horizontal="right" vertical="center"/>
    </xf>
    <xf numFmtId="164" fontId="1" fillId="0" borderId="0" xfId="1" applyFont="1" applyAlignment="1">
      <alignment horizontal="right" vertical="center"/>
    </xf>
    <xf numFmtId="164" fontId="2" fillId="2" borderId="0" xfId="1" applyFont="1" applyFill="1" applyAlignment="1">
      <alignment horizontal="right" vertical="center"/>
    </xf>
    <xf numFmtId="164" fontId="4" fillId="0" borderId="0" xfId="1" applyFont="1" applyAlignment="1">
      <alignment horizontal="center" vertical="center"/>
    </xf>
    <xf numFmtId="164" fontId="4" fillId="0" borderId="0" xfId="1" applyFont="1" applyAlignment="1">
      <alignment horizontal="left" vertical="center"/>
    </xf>
    <xf numFmtId="164" fontId="4" fillId="0" borderId="0" xfId="1" applyFont="1" applyAlignment="1">
      <alignment horizontal="right" vertical="center"/>
    </xf>
    <xf numFmtId="164" fontId="17" fillId="3" borderId="0" xfId="1" applyFont="1" applyFill="1" applyAlignment="1">
      <alignment horizontal="right" vertical="center"/>
    </xf>
    <xf numFmtId="164" fontId="12" fillId="0" borderId="0" xfId="1" applyFont="1" applyAlignment="1">
      <alignment horizontal="center" vertical="center"/>
    </xf>
    <xf numFmtId="164" fontId="10" fillId="0" borderId="3" xfId="1" applyFont="1" applyFill="1" applyBorder="1" applyAlignment="1">
      <alignment horizontal="center" vertical="center" wrapText="1"/>
    </xf>
    <xf numFmtId="164" fontId="10" fillId="0" borderId="4" xfId="1" applyFont="1" applyFill="1" applyBorder="1" applyAlignment="1">
      <alignment horizontal="right" vertical="center" wrapText="1"/>
    </xf>
    <xf numFmtId="164" fontId="10" fillId="0" borderId="3" xfId="1" applyFont="1" applyBorder="1" applyAlignment="1">
      <alignment horizontal="center" vertical="center" wrapText="1"/>
    </xf>
    <xf numFmtId="164" fontId="1" fillId="0" borderId="0" xfId="1" applyFont="1" applyAlignment="1">
      <alignment horizontal="center" vertical="center"/>
    </xf>
    <xf numFmtId="164" fontId="12" fillId="0" borderId="3" xfId="1" applyFont="1" applyFill="1" applyBorder="1" applyAlignment="1">
      <alignment horizontal="center" vertical="center" wrapText="1"/>
    </xf>
    <xf numFmtId="164" fontId="18" fillId="0" borderId="4" xfId="1" applyFont="1" applyFill="1" applyBorder="1" applyAlignment="1">
      <alignment horizontal="left" vertical="center" wrapText="1"/>
    </xf>
    <xf numFmtId="164" fontId="18" fillId="0" borderId="4" xfId="1" applyFont="1" applyFill="1" applyBorder="1" applyAlignment="1">
      <alignment horizontal="right" vertical="center" wrapText="1"/>
    </xf>
    <xf numFmtId="164" fontId="12" fillId="2" borderId="3" xfId="1" applyFont="1" applyFill="1" applyBorder="1" applyAlignment="1">
      <alignment horizontal="center" vertical="center" wrapText="1"/>
    </xf>
    <xf numFmtId="164" fontId="1" fillId="2" borderId="0" xfId="1" applyFont="1" applyFill="1" applyAlignment="1">
      <alignment vertical="center"/>
    </xf>
    <xf numFmtId="164" fontId="10" fillId="2" borderId="3" xfId="1" applyFont="1" applyFill="1" applyBorder="1" applyAlignment="1">
      <alignment horizontal="center" vertical="center" wrapText="1"/>
    </xf>
    <xf numFmtId="164" fontId="1" fillId="0" borderId="0" xfId="1" applyFont="1" applyAlignment="1">
      <alignment horizontal="left" vertical="center"/>
    </xf>
    <xf numFmtId="164" fontId="1" fillId="2" borderId="0" xfId="1" applyFont="1" applyFill="1" applyAlignment="1">
      <alignment horizontal="right" vertical="center"/>
    </xf>
    <xf numFmtId="164" fontId="2" fillId="0" borderId="0" xfId="1" applyFont="1" applyAlignment="1">
      <alignment vertical="center"/>
    </xf>
    <xf numFmtId="164" fontId="2" fillId="0" borderId="0" xfId="1" applyFont="1" applyAlignment="1">
      <alignment horizontal="center" vertical="center"/>
    </xf>
    <xf numFmtId="164" fontId="19" fillId="4" borderId="3" xfId="1" applyFont="1" applyFill="1" applyBorder="1" applyAlignment="1">
      <alignment horizontal="center" vertical="center" wrapText="1"/>
    </xf>
    <xf numFmtId="164" fontId="11" fillId="4" borderId="4" xfId="1" applyFont="1" applyFill="1" applyBorder="1" applyAlignment="1">
      <alignment horizontal="left" vertical="center" wrapText="1"/>
    </xf>
    <xf numFmtId="164" fontId="11" fillId="4" borderId="4" xfId="1" applyFont="1" applyFill="1" applyBorder="1" applyAlignment="1">
      <alignment horizontal="right" vertical="center" wrapText="1"/>
    </xf>
    <xf numFmtId="164" fontId="20" fillId="0" borderId="0" xfId="1" applyFont="1" applyAlignment="1">
      <alignment vertical="center"/>
    </xf>
    <xf numFmtId="164" fontId="15" fillId="0" borderId="0" xfId="1" applyFont="1" applyAlignment="1">
      <alignment vertical="center"/>
    </xf>
    <xf numFmtId="164" fontId="11" fillId="6" borderId="3" xfId="1" applyFont="1" applyFill="1" applyBorder="1" applyAlignment="1">
      <alignment horizontal="center" vertical="center" wrapText="1"/>
    </xf>
    <xf numFmtId="164" fontId="11" fillId="6" borderId="4" xfId="1" applyFont="1" applyFill="1" applyBorder="1" applyAlignment="1">
      <alignment horizontal="left" vertical="center" wrapText="1"/>
    </xf>
    <xf numFmtId="164" fontId="11" fillId="6" borderId="4" xfId="1" applyFont="1" applyFill="1" applyBorder="1" applyAlignment="1">
      <alignment horizontal="right" vertical="center" wrapText="1"/>
    </xf>
    <xf numFmtId="164" fontId="8" fillId="6" borderId="3" xfId="1" applyFont="1" applyFill="1" applyBorder="1" applyAlignment="1">
      <alignment horizontal="center" vertical="center" wrapText="1"/>
    </xf>
    <xf numFmtId="164" fontId="2" fillId="0" borderId="0" xfId="1" applyFont="1" applyAlignment="1">
      <alignment horizontal="right" vertical="center"/>
    </xf>
    <xf numFmtId="164" fontId="9" fillId="7" borderId="3" xfId="1" applyFont="1" applyFill="1" applyBorder="1" applyAlignment="1">
      <alignment horizontal="center" vertical="center" wrapText="1"/>
    </xf>
    <xf numFmtId="164" fontId="9" fillId="7" borderId="4" xfId="1" applyFont="1" applyFill="1" applyBorder="1" applyAlignment="1">
      <alignment horizontal="left" vertical="center" wrapText="1"/>
    </xf>
    <xf numFmtId="164" fontId="21" fillId="0" borderId="0" xfId="1" applyFont="1" applyAlignment="1">
      <alignment horizontal="center" vertical="center"/>
    </xf>
    <xf numFmtId="164" fontId="21" fillId="0" borderId="0" xfId="1" applyFont="1" applyAlignment="1">
      <alignment horizontal="left" vertical="center"/>
    </xf>
    <xf numFmtId="164" fontId="21" fillId="0" borderId="0" xfId="1" applyFont="1" applyAlignment="1">
      <alignment horizontal="right" vertical="center"/>
    </xf>
    <xf numFmtId="164" fontId="22" fillId="0" borderId="0" xfId="1" applyFont="1" applyAlignment="1">
      <alignment horizontal="center" vertical="center"/>
    </xf>
    <xf numFmtId="164" fontId="23" fillId="3" borderId="0" xfId="1" applyFont="1" applyFill="1" applyAlignment="1">
      <alignment horizontal="right" vertical="center"/>
    </xf>
    <xf numFmtId="164" fontId="19" fillId="0" borderId="0" xfId="1" applyFont="1" applyAlignment="1">
      <alignment horizontal="center" vertical="center"/>
    </xf>
    <xf numFmtId="164" fontId="20" fillId="0" borderId="0" xfId="1" applyFont="1" applyAlignment="1">
      <alignment horizontal="right" vertical="center"/>
    </xf>
    <xf numFmtId="164" fontId="15" fillId="0" borderId="0" xfId="1" applyFont="1" applyAlignment="1">
      <alignment horizontal="right" vertical="center"/>
    </xf>
    <xf numFmtId="164" fontId="8" fillId="7" borderId="3" xfId="1" applyFont="1" applyFill="1" applyBorder="1" applyAlignment="1">
      <alignment horizontal="center" vertical="center" wrapText="1"/>
    </xf>
    <xf numFmtId="164" fontId="24" fillId="0" borderId="0" xfId="1" applyFont="1" applyAlignment="1">
      <alignment vertical="center"/>
    </xf>
    <xf numFmtId="164" fontId="16" fillId="7" borderId="5" xfId="1" applyFont="1" applyFill="1" applyBorder="1" applyAlignment="1">
      <alignment horizontal="left" vertical="center"/>
    </xf>
    <xf numFmtId="164" fontId="15" fillId="7" borderId="5" xfId="1" applyFont="1" applyFill="1" applyBorder="1" applyAlignment="1">
      <alignment horizontal="right" vertical="center"/>
    </xf>
    <xf numFmtId="164" fontId="1" fillId="2" borderId="0" xfId="1" applyFont="1" applyFill="1" applyAlignment="1">
      <alignment horizontal="left" vertical="center"/>
    </xf>
    <xf numFmtId="164" fontId="2" fillId="0" borderId="0" xfId="1" applyFont="1" applyAlignment="1">
      <alignment horizontal="left" vertical="center"/>
    </xf>
    <xf numFmtId="164" fontId="15" fillId="0" borderId="0" xfId="1" applyFont="1" applyAlignment="1">
      <alignment horizontal="left" vertical="center"/>
    </xf>
    <xf numFmtId="164" fontId="20" fillId="0" borderId="0" xfId="1" applyFont="1" applyAlignment="1">
      <alignment horizontal="left" vertical="center"/>
    </xf>
    <xf numFmtId="164" fontId="9" fillId="0" borderId="4" xfId="1" applyFont="1" applyFill="1" applyBorder="1" applyAlignment="1">
      <alignment horizontal="left" vertical="center" wrapText="1"/>
    </xf>
    <xf numFmtId="164" fontId="25" fillId="3" borderId="0" xfId="1" applyFont="1" applyFill="1" applyAlignment="1">
      <alignment horizontal="right" vertical="center"/>
    </xf>
    <xf numFmtId="164" fontId="24" fillId="0" borderId="0" xfId="1" applyFont="1" applyAlignment="1">
      <alignment horizontal="right" vertical="center"/>
    </xf>
    <xf numFmtId="164" fontId="26" fillId="0" borderId="0" xfId="1" applyFont="1" applyAlignment="1">
      <alignment horizontal="right" vertical="center"/>
    </xf>
    <xf numFmtId="164" fontId="26" fillId="0" borderId="0" xfId="1" applyFont="1" applyAlignment="1">
      <alignment vertical="center"/>
    </xf>
    <xf numFmtId="164" fontId="26" fillId="0" borderId="0" xfId="1" applyFont="1" applyAlignment="1">
      <alignment horizontal="left" vertical="center"/>
    </xf>
    <xf numFmtId="164" fontId="20" fillId="0" borderId="0" xfId="1" applyFont="1" applyAlignment="1">
      <alignment horizontal="center" vertical="center"/>
    </xf>
    <xf numFmtId="164" fontId="6" fillId="0" borderId="0" xfId="1" applyFont="1" applyFill="1" applyAlignment="1">
      <alignment horizontal="left" vertical="center"/>
    </xf>
    <xf numFmtId="164" fontId="6" fillId="0" borderId="0" xfId="1" applyFont="1" applyFill="1" applyAlignment="1">
      <alignment horizontal="left" vertical="center"/>
    </xf>
    <xf numFmtId="164" fontId="14" fillId="0" borderId="4" xfId="1" applyFont="1" applyFill="1" applyBorder="1" applyAlignment="1">
      <alignment horizontal="right" vertical="center" wrapText="1"/>
    </xf>
    <xf numFmtId="164" fontId="1" fillId="0" borderId="0" xfId="1" applyFont="1" applyBorder="1" applyAlignment="1">
      <alignment vertical="center"/>
    </xf>
    <xf numFmtId="164" fontId="10" fillId="0" borderId="0" xfId="1" applyFont="1" applyFill="1" applyBorder="1" applyAlignment="1">
      <alignment horizontal="right" vertical="center" wrapText="1"/>
    </xf>
    <xf numFmtId="164" fontId="14" fillId="0" borderId="0" xfId="1" applyFont="1" applyFill="1" applyBorder="1" applyAlignment="1">
      <alignment horizontal="right" vertical="center" wrapText="1"/>
    </xf>
    <xf numFmtId="164" fontId="9" fillId="7" borderId="5" xfId="1" applyFont="1" applyFill="1" applyBorder="1" applyAlignment="1">
      <alignment horizontal="right" vertical="center" wrapText="1"/>
    </xf>
    <xf numFmtId="164" fontId="10" fillId="0" borderId="5" xfId="1" applyFont="1" applyFill="1" applyBorder="1" applyAlignment="1">
      <alignment horizontal="right" vertical="center" wrapText="1"/>
    </xf>
    <xf numFmtId="49" fontId="16" fillId="7" borderId="5" xfId="1" applyNumberFormat="1" applyFont="1" applyFill="1" applyBorder="1" applyAlignment="1">
      <alignment horizontal="center" vertical="center"/>
    </xf>
    <xf numFmtId="164" fontId="10" fillId="2" borderId="4" xfId="1" applyFont="1" applyFill="1" applyBorder="1" applyAlignment="1">
      <alignment horizontal="right" vertical="center" wrapText="1"/>
    </xf>
    <xf numFmtId="164" fontId="6" fillId="0" borderId="0" xfId="1" applyFont="1" applyFill="1" applyAlignment="1">
      <alignment horizontal="left" vertical="center"/>
    </xf>
    <xf numFmtId="164" fontId="10" fillId="0" borderId="3" xfId="1" applyFont="1" applyBorder="1" applyAlignment="1">
      <alignment horizontal="center" vertical="center" wrapText="1"/>
    </xf>
    <xf numFmtId="164" fontId="6" fillId="0" borderId="0" xfId="1" applyFont="1" applyFill="1" applyAlignment="1">
      <alignment horizontal="left" vertical="center"/>
    </xf>
    <xf numFmtId="164" fontId="6" fillId="0" borderId="0" xfId="1" applyFont="1" applyFill="1" applyAlignment="1">
      <alignment horizontal="left" vertical="center"/>
    </xf>
    <xf numFmtId="164" fontId="8" fillId="0" borderId="1" xfId="1" applyFont="1" applyBorder="1" applyAlignment="1">
      <alignment horizontal="center" vertical="center" wrapText="1"/>
    </xf>
    <xf numFmtId="164" fontId="8" fillId="0" borderId="2" xfId="1" applyFont="1" applyBorder="1" applyAlignment="1">
      <alignment horizontal="center" vertical="center" wrapText="1"/>
    </xf>
    <xf numFmtId="164" fontId="8" fillId="0" borderId="3" xfId="1" applyFont="1" applyBorder="1" applyAlignment="1">
      <alignment horizontal="center" vertical="center" wrapText="1"/>
    </xf>
    <xf numFmtId="164" fontId="8" fillId="0" borderId="1" xfId="1" applyFont="1" applyBorder="1" applyAlignment="1">
      <alignment horizontal="left" vertical="center" wrapText="1"/>
    </xf>
    <xf numFmtId="164" fontId="8" fillId="0" borderId="2" xfId="1" applyFont="1" applyBorder="1" applyAlignment="1">
      <alignment horizontal="left" vertical="center" wrapText="1"/>
    </xf>
    <xf numFmtId="164" fontId="8" fillId="0" borderId="3" xfId="1" applyFont="1" applyBorder="1" applyAlignment="1">
      <alignment horizontal="left" vertical="center" wrapText="1"/>
    </xf>
    <xf numFmtId="164" fontId="9" fillId="0" borderId="1" xfId="1" applyFont="1" applyBorder="1" applyAlignment="1">
      <alignment horizontal="center" vertical="center" wrapText="1"/>
    </xf>
    <xf numFmtId="164" fontId="9" fillId="0" borderId="2" xfId="1" applyFont="1" applyBorder="1" applyAlignment="1">
      <alignment horizontal="center" vertical="center" wrapText="1"/>
    </xf>
    <xf numFmtId="164" fontId="9" fillId="0" borderId="3" xfId="1" applyFont="1" applyBorder="1" applyAlignment="1">
      <alignment horizontal="center" vertical="center" wrapText="1"/>
    </xf>
    <xf numFmtId="164" fontId="9" fillId="0" borderId="1" xfId="1" applyFont="1" applyBorder="1" applyAlignment="1">
      <alignment horizontal="left" vertical="center" wrapText="1"/>
    </xf>
    <xf numFmtId="164" fontId="9" fillId="0" borderId="2" xfId="1" applyFont="1" applyBorder="1" applyAlignment="1">
      <alignment horizontal="left" vertical="center" wrapText="1"/>
    </xf>
    <xf numFmtId="164" fontId="9" fillId="0" borderId="3" xfId="1" applyFont="1" applyBorder="1" applyAlignment="1">
      <alignment horizontal="left" vertical="center" wrapText="1"/>
    </xf>
    <xf numFmtId="164" fontId="8" fillId="2" borderId="1" xfId="1" applyFont="1" applyFill="1" applyBorder="1" applyAlignment="1">
      <alignment horizontal="center" vertical="center" wrapText="1"/>
    </xf>
    <xf numFmtId="164" fontId="8" fillId="2" borderId="2" xfId="1" applyFont="1" applyFill="1" applyBorder="1" applyAlignment="1">
      <alignment horizontal="center" vertical="center" wrapText="1"/>
    </xf>
    <xf numFmtId="164" fontId="8" fillId="2" borderId="3" xfId="1" applyFont="1" applyFill="1" applyBorder="1" applyAlignment="1">
      <alignment horizontal="center" vertical="center" wrapText="1"/>
    </xf>
    <xf numFmtId="164" fontId="8" fillId="2" borderId="1" xfId="1" applyFont="1" applyFill="1" applyBorder="1" applyAlignment="1">
      <alignment horizontal="left" vertical="center" wrapText="1"/>
    </xf>
    <xf numFmtId="164" fontId="8" fillId="2" borderId="2" xfId="1" applyFont="1" applyFill="1" applyBorder="1" applyAlignment="1">
      <alignment horizontal="left" vertical="center" wrapText="1"/>
    </xf>
    <xf numFmtId="164" fontId="8" fillId="2" borderId="3" xfId="1" applyFont="1" applyFill="1" applyBorder="1" applyAlignment="1">
      <alignment horizontal="left" vertical="center" wrapText="1"/>
    </xf>
    <xf numFmtId="164" fontId="8" fillId="2" borderId="5" xfId="1" applyFont="1" applyFill="1" applyBorder="1" applyAlignment="1">
      <alignment horizontal="center" vertical="center" wrapText="1"/>
    </xf>
    <xf numFmtId="164" fontId="9" fillId="2" borderId="5" xfId="1" applyFont="1" applyFill="1" applyBorder="1" applyAlignment="1">
      <alignment horizontal="left" vertical="center" wrapText="1"/>
    </xf>
    <xf numFmtId="164" fontId="10" fillId="0" borderId="1" xfId="1" applyFont="1" applyBorder="1" applyAlignment="1">
      <alignment horizontal="center" vertical="center" wrapText="1"/>
    </xf>
    <xf numFmtId="164" fontId="10" fillId="0" borderId="2" xfId="1" applyFont="1" applyBorder="1" applyAlignment="1">
      <alignment horizontal="center" vertical="center" wrapText="1"/>
    </xf>
    <xf numFmtId="164" fontId="10" fillId="0" borderId="3" xfId="1" applyFont="1" applyBorder="1" applyAlignment="1">
      <alignment horizontal="center" vertical="center" wrapText="1"/>
    </xf>
    <xf numFmtId="164" fontId="8" fillId="0" borderId="1" xfId="1" applyFont="1" applyBorder="1" applyAlignment="1">
      <alignment horizontal="right" vertical="center" wrapText="1"/>
    </xf>
    <xf numFmtId="164" fontId="8" fillId="0" borderId="2" xfId="1" applyFont="1" applyBorder="1" applyAlignment="1">
      <alignment horizontal="right" vertical="center" wrapText="1"/>
    </xf>
    <xf numFmtId="164" fontId="8" fillId="0" borderId="3" xfId="1" applyFont="1" applyBorder="1" applyAlignment="1">
      <alignment horizontal="right" vertical="center" wrapTex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6"/>
  <sheetViews>
    <sheetView tabSelected="1" workbookViewId="0">
      <selection activeCell="H12" sqref="H12"/>
    </sheetView>
  </sheetViews>
  <sheetFormatPr defaultRowHeight="15" x14ac:dyDescent="0.25"/>
  <cols>
    <col min="1" max="1" width="7.140625" style="40" customWidth="1"/>
    <col min="2" max="2" width="31.140625" style="47" customWidth="1"/>
    <col min="3" max="4" width="17.5703125" style="30" customWidth="1"/>
    <col min="5" max="5" width="19.42578125" style="30" hidden="1" customWidth="1"/>
    <col min="6" max="6" width="17.5703125" style="30" customWidth="1"/>
    <col min="7" max="7" width="16.85546875" style="8" bestFit="1" customWidth="1"/>
    <col min="8" max="8" width="14.28515625" style="8" bestFit="1" customWidth="1"/>
    <col min="9" max="16384" width="9.140625" style="8"/>
  </cols>
  <sheetData>
    <row r="1" spans="1:6" s="49" customFormat="1" x14ac:dyDescent="0.25">
      <c r="A1" s="13"/>
      <c r="B1" s="16"/>
      <c r="C1" s="26"/>
      <c r="D1" s="26"/>
      <c r="E1" s="26"/>
      <c r="F1" s="26"/>
    </row>
    <row r="2" spans="1:6" s="49" customFormat="1" ht="15.75" x14ac:dyDescent="0.25">
      <c r="A2" s="14"/>
      <c r="B2" s="17" t="s">
        <v>145</v>
      </c>
      <c r="C2" s="27"/>
      <c r="D2" s="27"/>
      <c r="E2" s="27"/>
      <c r="F2" s="27"/>
    </row>
    <row r="3" spans="1:6" s="49" customFormat="1" ht="15.75" x14ac:dyDescent="0.25">
      <c r="A3" s="1" t="s">
        <v>1</v>
      </c>
      <c r="B3" s="86" t="s">
        <v>183</v>
      </c>
      <c r="C3" s="28"/>
      <c r="D3" s="28"/>
      <c r="E3" s="28"/>
      <c r="F3" s="28"/>
    </row>
    <row r="4" spans="1:6" s="49" customFormat="1" ht="15.75" x14ac:dyDescent="0.25">
      <c r="A4" s="1"/>
      <c r="B4" s="99" t="s">
        <v>184</v>
      </c>
      <c r="C4" s="99"/>
      <c r="D4" s="99"/>
      <c r="E4" s="99"/>
    </row>
    <row r="5" spans="1:6" s="49" customFormat="1" ht="15.75" x14ac:dyDescent="0.25">
      <c r="A5" s="1"/>
      <c r="B5" s="16"/>
      <c r="C5" s="26"/>
      <c r="D5" s="26"/>
      <c r="E5" s="26"/>
      <c r="F5" s="26"/>
    </row>
    <row r="6" spans="1:6" s="49" customFormat="1" ht="15" customHeight="1" x14ac:dyDescent="0.25">
      <c r="A6" s="100" t="s">
        <v>1</v>
      </c>
      <c r="B6" s="103" t="s">
        <v>2</v>
      </c>
      <c r="C6" s="100" t="s">
        <v>173</v>
      </c>
      <c r="D6" s="100" t="s">
        <v>174</v>
      </c>
      <c r="E6" s="100" t="s">
        <v>146</v>
      </c>
      <c r="F6" s="100" t="s">
        <v>185</v>
      </c>
    </row>
    <row r="7" spans="1:6" s="49" customFormat="1" ht="15" customHeight="1" x14ac:dyDescent="0.25">
      <c r="A7" s="101"/>
      <c r="B7" s="104"/>
      <c r="C7" s="101"/>
      <c r="D7" s="101"/>
      <c r="E7" s="101"/>
      <c r="F7" s="101"/>
    </row>
    <row r="8" spans="1:6" s="49" customFormat="1" ht="26.25" customHeight="1" x14ac:dyDescent="0.25">
      <c r="A8" s="102"/>
      <c r="B8" s="105"/>
      <c r="C8" s="102"/>
      <c r="D8" s="102"/>
      <c r="E8" s="102"/>
      <c r="F8" s="102"/>
    </row>
    <row r="9" spans="1:6" s="49" customFormat="1" ht="30" customHeight="1" x14ac:dyDescent="0.25">
      <c r="A9" s="2" t="s">
        <v>3</v>
      </c>
      <c r="B9" s="18" t="s">
        <v>4</v>
      </c>
      <c r="C9" s="3">
        <f>C10+C11+C12+C13+C14+C15+C16+C17+C18+C19+C20+C21+C22+C23+C24+C25</f>
        <v>7632150</v>
      </c>
      <c r="D9" s="3">
        <f>D10+D11+D12+D13+D14+D15+D16+D17+D18+D19+D20+D21+D22+D23+D24+D25</f>
        <v>6605896.3100000005</v>
      </c>
      <c r="E9" s="3">
        <f>E10+E11+E12+E13+E14+E15+E16+E17+E18+E19+E20+E21+E22+E23+E24+E25</f>
        <v>0</v>
      </c>
      <c r="F9" s="3">
        <f>F10+F11+F12+F13+F14+F15+F16+F17+F18+F19+F20+F21+F22+F23+F24+F25</f>
        <v>7969556.5199999996</v>
      </c>
    </row>
    <row r="10" spans="1:6" ht="30" customHeight="1" x14ac:dyDescent="0.25">
      <c r="A10" s="37" t="s">
        <v>5</v>
      </c>
      <c r="B10" s="19" t="s">
        <v>147</v>
      </c>
      <c r="C10" s="38">
        <f>'01 -OPĆI'!C10+'02- AGLOMERACIJA BANJOLE'!C10+'03-AGLOMERACIJA MEDULIN'!C10+'04-KANALIZACIJA SVI'!C10+'05-AGLOMERACIJA PREMANTURA'!C10+'06-PREFAKTURIRATI MED EKO SERVI'!C10</f>
        <v>260000</v>
      </c>
      <c r="D10" s="38">
        <f>'01 -OPĆI'!D10+'02- AGLOMERACIJA BANJOLE'!D10+'03-AGLOMERACIJA MEDULIN'!D10+'04-KANALIZACIJA SVI'!D10+'05-AGLOMERACIJA PREMANTURA'!D10+'06-PREFAKTURIRATI MED EKO SERVI'!D10</f>
        <v>2136.88</v>
      </c>
      <c r="E10" s="38">
        <f>'01 -OPĆI'!E10+'02- AGLOMERACIJA BANJOLE'!E10+'03-AGLOMERACIJA MEDULIN'!E10+'04-KANALIZACIJA SVI'!E10+'05-AGLOMERACIJA PREMANTURA'!E10+'06-PREFAKTURIRATI MED EKO SERVI'!E10</f>
        <v>0</v>
      </c>
      <c r="F10" s="38">
        <f>'01 -OPĆI'!F10+'02- AGLOMERACIJA BANJOLE'!F10+'03-AGLOMERACIJA MEDULIN'!F10+'04-KANALIZACIJA SVI'!F10+'05-AGLOMERACIJA PREMANTURA'!F10+'06-PREFAKTURIRATI MED EKO SERVI'!F10</f>
        <v>250000</v>
      </c>
    </row>
    <row r="11" spans="1:6" ht="30" customHeight="1" x14ac:dyDescent="0.25">
      <c r="A11" s="39" t="s">
        <v>7</v>
      </c>
      <c r="B11" s="10" t="s">
        <v>148</v>
      </c>
      <c r="C11" s="38">
        <f>'01 -OPĆI'!C11+'02- AGLOMERACIJA BANJOLE'!C11+'03-AGLOMERACIJA MEDULIN'!C11+'04-KANALIZACIJA SVI'!C11+'05-AGLOMERACIJA PREMANTURA'!C11+'06-PREFAKTURIRATI MED EKO SERVI'!C11</f>
        <v>1040000</v>
      </c>
      <c r="D11" s="38">
        <f>'01 -OPĆI'!D11+'02- AGLOMERACIJA BANJOLE'!D11+'03-AGLOMERACIJA MEDULIN'!D11+'04-KANALIZACIJA SVI'!D11+'05-AGLOMERACIJA PREMANTURA'!D11+'06-PREFAKTURIRATI MED EKO SERVI'!D11</f>
        <v>916650</v>
      </c>
      <c r="E11" s="38">
        <f>'01 -OPĆI'!E11+'02- AGLOMERACIJA BANJOLE'!E11+'03-AGLOMERACIJA MEDULIN'!E11+'04-KANALIZACIJA SVI'!E11+'05-AGLOMERACIJA PREMANTURA'!E11+'06-PREFAKTURIRATI MED EKO SERVI'!E11</f>
        <v>0</v>
      </c>
      <c r="F11" s="38">
        <f>'01 -OPĆI'!F11+'02- AGLOMERACIJA BANJOLE'!F11+'03-AGLOMERACIJA MEDULIN'!F11+'04-KANALIZACIJA SVI'!F11+'05-AGLOMERACIJA PREMANTURA'!F11+'06-PREFAKTURIRATI MED EKO SERVI'!F11</f>
        <v>1040000</v>
      </c>
    </row>
    <row r="12" spans="1:6" ht="30" customHeight="1" x14ac:dyDescent="0.25">
      <c r="A12" s="39" t="s">
        <v>9</v>
      </c>
      <c r="B12" s="10" t="s">
        <v>149</v>
      </c>
      <c r="C12" s="38">
        <f>'01 -OPĆI'!C12+'02- AGLOMERACIJA BANJOLE'!C12+'03-AGLOMERACIJA MEDULIN'!C12+'04-KANALIZACIJA SVI'!C12+'05-AGLOMERACIJA PREMANTURA'!C12+'06-PREFAKTURIRATI MED EKO SERVI'!C12</f>
        <v>10000</v>
      </c>
      <c r="D12" s="38">
        <f>'01 -OPĆI'!D12+'02- AGLOMERACIJA BANJOLE'!D12+'03-AGLOMERACIJA MEDULIN'!D12+'04-KANALIZACIJA SVI'!D12+'05-AGLOMERACIJA PREMANTURA'!D12+'06-PREFAKTURIRATI MED EKO SERVI'!D12</f>
        <v>6498.56</v>
      </c>
      <c r="E12" s="38">
        <f>'01 -OPĆI'!E12+'02- AGLOMERACIJA BANJOLE'!E12+'03-AGLOMERACIJA MEDULIN'!E12+'04-KANALIZACIJA SVI'!E12+'05-AGLOMERACIJA PREMANTURA'!E12+'06-PREFAKTURIRATI MED EKO SERVI'!E12</f>
        <v>0</v>
      </c>
      <c r="F12" s="38">
        <f>'01 -OPĆI'!F12+'02- AGLOMERACIJA BANJOLE'!F12+'03-AGLOMERACIJA MEDULIN'!F12+'04-KANALIZACIJA SVI'!F12+'05-AGLOMERACIJA PREMANTURA'!F12+'06-PREFAKTURIRATI MED EKO SERVI'!F12</f>
        <v>6500</v>
      </c>
    </row>
    <row r="13" spans="1:6" ht="30" customHeight="1" x14ac:dyDescent="0.25">
      <c r="A13" s="37" t="s">
        <v>11</v>
      </c>
      <c r="B13" s="10" t="s">
        <v>150</v>
      </c>
      <c r="C13" s="38">
        <f>'01 -OPĆI'!C13+'02- AGLOMERACIJA BANJOLE'!C13+'03-AGLOMERACIJA MEDULIN'!C13+'04-KANALIZACIJA SVI'!C13+'05-AGLOMERACIJA PREMANTURA'!C13+'06-PREFAKTURIRATI MED EKO SERVI'!C13</f>
        <v>2400000</v>
      </c>
      <c r="D13" s="38">
        <f>'01 -OPĆI'!D13+'02- AGLOMERACIJA BANJOLE'!D13+'03-AGLOMERACIJA MEDULIN'!D13+'04-KANALIZACIJA SVI'!D13+'05-AGLOMERACIJA PREMANTURA'!D13+'06-PREFAKTURIRATI MED EKO SERVI'!D13</f>
        <v>2228921.5</v>
      </c>
      <c r="E13" s="38">
        <f>'01 -OPĆI'!E13+'02- AGLOMERACIJA BANJOLE'!E13+'03-AGLOMERACIJA MEDULIN'!E13+'04-KANALIZACIJA SVI'!E13+'05-AGLOMERACIJA PREMANTURA'!E13+'06-PREFAKTURIRATI MED EKO SERVI'!E13</f>
        <v>0</v>
      </c>
      <c r="F13" s="38">
        <f>'01 -OPĆI'!F13+'02- AGLOMERACIJA BANJOLE'!F13+'03-AGLOMERACIJA MEDULIN'!F13+'04-KANALIZACIJA SVI'!F13+'05-AGLOMERACIJA PREMANTURA'!F13+'06-PREFAKTURIRATI MED EKO SERVI'!F13</f>
        <v>2515000</v>
      </c>
    </row>
    <row r="14" spans="1:6" ht="30" customHeight="1" x14ac:dyDescent="0.25">
      <c r="A14" s="37" t="s">
        <v>15</v>
      </c>
      <c r="B14" s="10" t="s">
        <v>151</v>
      </c>
      <c r="C14" s="38">
        <f>'01 -OPĆI'!C14+'02- AGLOMERACIJA BANJOLE'!C14+'03-AGLOMERACIJA MEDULIN'!C14+'04-KANALIZACIJA SVI'!C14+'05-AGLOMERACIJA PREMANTURA'!C14+'06-PREFAKTURIRATI MED EKO SERVI'!C14</f>
        <v>275000</v>
      </c>
      <c r="D14" s="38">
        <f>'01 -OPĆI'!D14+'02- AGLOMERACIJA BANJOLE'!D14+'03-AGLOMERACIJA MEDULIN'!D14+'04-KANALIZACIJA SVI'!D14+'05-AGLOMERACIJA PREMANTURA'!D14+'06-PREFAKTURIRATI MED EKO SERVI'!D14</f>
        <v>284025</v>
      </c>
      <c r="E14" s="38">
        <f>'01 -OPĆI'!E14+'02- AGLOMERACIJA BANJOLE'!E14+'03-AGLOMERACIJA MEDULIN'!E14+'04-KANALIZACIJA SVI'!E14+'05-AGLOMERACIJA PREMANTURA'!E14+'06-PREFAKTURIRATI MED EKO SERVI'!E14</f>
        <v>0</v>
      </c>
      <c r="F14" s="38">
        <f>'01 -OPĆI'!F14+'02- AGLOMERACIJA BANJOLE'!F14+'03-AGLOMERACIJA MEDULIN'!F14+'04-KANALIZACIJA SVI'!F14+'05-AGLOMERACIJA PREMANTURA'!F14+'06-PREFAKTURIRATI MED EKO SERVI'!F14</f>
        <v>290000</v>
      </c>
    </row>
    <row r="15" spans="1:6" ht="30" customHeight="1" x14ac:dyDescent="0.25">
      <c r="A15" s="37" t="s">
        <v>19</v>
      </c>
      <c r="B15" s="10" t="s">
        <v>152</v>
      </c>
      <c r="C15" s="38">
        <f>'01 -OPĆI'!C15+'02- AGLOMERACIJA BANJOLE'!C15+'03-AGLOMERACIJA MEDULIN'!C15+'04-KANALIZACIJA SVI'!C15+'05-AGLOMERACIJA PREMANTURA'!C15+'06-PREFAKTURIRATI MED EKO SERVI'!C15</f>
        <v>220000</v>
      </c>
      <c r="D15" s="38">
        <f>'01 -OPĆI'!D15+'02- AGLOMERACIJA BANJOLE'!D15+'03-AGLOMERACIJA MEDULIN'!D15+'04-KANALIZACIJA SVI'!D15+'05-AGLOMERACIJA PREMANTURA'!D15+'06-PREFAKTURIRATI MED EKO SERVI'!D15</f>
        <v>66029.08</v>
      </c>
      <c r="E15" s="38">
        <f>'01 -OPĆI'!E15+'02- AGLOMERACIJA BANJOLE'!E15+'03-AGLOMERACIJA MEDULIN'!E15+'04-KANALIZACIJA SVI'!E15+'05-AGLOMERACIJA PREMANTURA'!E15+'06-PREFAKTURIRATI MED EKO SERVI'!E15</f>
        <v>0</v>
      </c>
      <c r="F15" s="38">
        <f>'01 -OPĆI'!F15+'02- AGLOMERACIJA BANJOLE'!F15+'03-AGLOMERACIJA MEDULIN'!F15+'04-KANALIZACIJA SVI'!F15+'05-AGLOMERACIJA PREMANTURA'!F15+'06-PREFAKTURIRATI MED EKO SERVI'!F15</f>
        <v>75000</v>
      </c>
    </row>
    <row r="16" spans="1:6" ht="30" customHeight="1" x14ac:dyDescent="0.25">
      <c r="A16" s="37" t="s">
        <v>21</v>
      </c>
      <c r="B16" s="10" t="s">
        <v>30</v>
      </c>
      <c r="C16" s="38">
        <f>'01 -OPĆI'!C16+'02- AGLOMERACIJA BANJOLE'!C16+'03-AGLOMERACIJA MEDULIN'!C16+'04-KANALIZACIJA SVI'!C16+'05-AGLOMERACIJA PREMANTURA'!C16+'06-PREFAKTURIRATI MED EKO SERVI'!C16</f>
        <v>1200</v>
      </c>
      <c r="D16" s="38">
        <f>'01 -OPĆI'!D16+'02- AGLOMERACIJA BANJOLE'!D16+'03-AGLOMERACIJA MEDULIN'!D16+'04-KANALIZACIJA SVI'!D16+'05-AGLOMERACIJA PREMANTURA'!D16+'06-PREFAKTURIRATI MED EKO SERVI'!D16</f>
        <v>496.41</v>
      </c>
      <c r="E16" s="38">
        <f>'01 -OPĆI'!E16+'02- AGLOMERACIJA BANJOLE'!E16+'03-AGLOMERACIJA MEDULIN'!E16+'04-KANALIZACIJA SVI'!E16+'05-AGLOMERACIJA PREMANTURA'!E16+'06-PREFAKTURIRATI MED EKO SERVI'!E16</f>
        <v>0</v>
      </c>
      <c r="F16" s="38">
        <f>'01 -OPĆI'!F16+'02- AGLOMERACIJA BANJOLE'!F16+'03-AGLOMERACIJA MEDULIN'!F16+'04-KANALIZACIJA SVI'!F16+'05-AGLOMERACIJA PREMANTURA'!F16+'06-PREFAKTURIRATI MED EKO SERVI'!F16</f>
        <v>600</v>
      </c>
    </row>
    <row r="17" spans="1:6" ht="30" customHeight="1" x14ac:dyDescent="0.25">
      <c r="A17" s="37" t="s">
        <v>23</v>
      </c>
      <c r="B17" s="10" t="s">
        <v>32</v>
      </c>
      <c r="C17" s="38">
        <f>'01 -OPĆI'!C17+'02- AGLOMERACIJA BANJOLE'!C17+'03-AGLOMERACIJA MEDULIN'!C17+'04-KANALIZACIJA SVI'!C17+'05-AGLOMERACIJA PREMANTURA'!C17+'06-PREFAKTURIRATI MED EKO SERVI'!C17</f>
        <v>31000</v>
      </c>
      <c r="D17" s="38">
        <f>'01 -OPĆI'!D17+'02- AGLOMERACIJA BANJOLE'!D17+'03-AGLOMERACIJA MEDULIN'!D17+'04-KANALIZACIJA SVI'!D17+'05-AGLOMERACIJA PREMANTURA'!D17+'06-PREFAKTURIRATI MED EKO SERVI'!D17</f>
        <v>94365.06</v>
      </c>
      <c r="E17" s="38">
        <f>'01 -OPĆI'!E17+'02- AGLOMERACIJA BANJOLE'!E17+'03-AGLOMERACIJA MEDULIN'!E17+'04-KANALIZACIJA SVI'!E17+'05-AGLOMERACIJA PREMANTURA'!E17+'06-PREFAKTURIRATI MED EKO SERVI'!E17</f>
        <v>0</v>
      </c>
      <c r="F17" s="38">
        <f>'01 -OPĆI'!F17+'02- AGLOMERACIJA BANJOLE'!F17+'03-AGLOMERACIJA MEDULIN'!F17+'04-KANALIZACIJA SVI'!F17+'05-AGLOMERACIJA PREMANTURA'!F17+'06-PREFAKTURIRATI MED EKO SERVI'!F17</f>
        <v>106000</v>
      </c>
    </row>
    <row r="18" spans="1:6" ht="30" customHeight="1" x14ac:dyDescent="0.25">
      <c r="A18" s="37" t="s">
        <v>25</v>
      </c>
      <c r="B18" s="10" t="s">
        <v>34</v>
      </c>
      <c r="C18" s="38">
        <f>'01 -OPĆI'!C18+'02- AGLOMERACIJA BANJOLE'!C18+'03-AGLOMERACIJA MEDULIN'!C18+'04-KANALIZACIJA SVI'!C18+'05-AGLOMERACIJA PREMANTURA'!C18+'06-PREFAKTURIRATI MED EKO SERVI'!C18</f>
        <v>3550</v>
      </c>
      <c r="D18" s="38">
        <f>'01 -OPĆI'!D18+'02- AGLOMERACIJA BANJOLE'!D18+'03-AGLOMERACIJA MEDULIN'!D18+'04-KANALIZACIJA SVI'!D18+'05-AGLOMERACIJA PREMANTURA'!D18+'06-PREFAKTURIRATI MED EKO SERVI'!D18</f>
        <v>58677.919999999998</v>
      </c>
      <c r="E18" s="38">
        <f>'01 -OPĆI'!E18+'02- AGLOMERACIJA BANJOLE'!E18+'03-AGLOMERACIJA MEDULIN'!E18+'04-KANALIZACIJA SVI'!E18+'05-AGLOMERACIJA PREMANTURA'!E18+'06-PREFAKTURIRATI MED EKO SERVI'!E18</f>
        <v>0</v>
      </c>
      <c r="F18" s="38">
        <f>'01 -OPĆI'!F18+'02- AGLOMERACIJA BANJOLE'!F18+'03-AGLOMERACIJA MEDULIN'!F18+'04-KANALIZACIJA SVI'!F18+'05-AGLOMERACIJA PREMANTURA'!F18+'06-PREFAKTURIRATI MED EKO SERVI'!F18</f>
        <v>62050</v>
      </c>
    </row>
    <row r="19" spans="1:6" ht="30" customHeight="1" x14ac:dyDescent="0.25">
      <c r="A19" s="37" t="s">
        <v>27</v>
      </c>
      <c r="B19" s="10" t="s">
        <v>36</v>
      </c>
      <c r="C19" s="38">
        <f>'01 -OPĆI'!C19+'02- AGLOMERACIJA BANJOLE'!C19+'03-AGLOMERACIJA MEDULIN'!C19+'04-KANALIZACIJA SVI'!C19+'05-AGLOMERACIJA PREMANTURA'!C19+'06-PREFAKTURIRATI MED EKO SERVI'!C19</f>
        <v>3391400</v>
      </c>
      <c r="D19" s="38">
        <f>'01 -OPĆI'!D19+'02- AGLOMERACIJA BANJOLE'!D19+'03-AGLOMERACIJA MEDULIN'!D19+'04-KANALIZACIJA SVI'!D19+'05-AGLOMERACIJA PREMANTURA'!D19+'06-PREFAKTURIRATI MED EKO SERVI'!D19</f>
        <v>2948095.9000000004</v>
      </c>
      <c r="E19" s="38">
        <f>'01 -OPĆI'!E19+'02- AGLOMERACIJA BANJOLE'!E19+'03-AGLOMERACIJA MEDULIN'!E19+'04-KANALIZACIJA SVI'!E19+'05-AGLOMERACIJA PREMANTURA'!E19+'06-PREFAKTURIRATI MED EKO SERVI'!E19</f>
        <v>0</v>
      </c>
      <c r="F19" s="38">
        <f>'01 -OPĆI'!F19+'02- AGLOMERACIJA BANJOLE'!F19+'03-AGLOMERACIJA MEDULIN'!F19+'04-KANALIZACIJA SVI'!F19+'05-AGLOMERACIJA PREMANTURA'!F19+'06-PREFAKTURIRATI MED EKO SERVI'!F19</f>
        <v>3624406.52</v>
      </c>
    </row>
    <row r="20" spans="1:6" ht="30" hidden="1" customHeight="1" x14ac:dyDescent="0.25">
      <c r="A20" s="37"/>
      <c r="B20" s="10"/>
      <c r="C20" s="38">
        <f>'01 -OPĆI'!C20+'02- AGLOMERACIJA BANJOLE'!C20+'03-AGLOMERACIJA MEDULIN'!C20+'04-KANALIZACIJA SVI'!C20+'05-AGLOMERACIJA PREMANTURA'!C20</f>
        <v>0</v>
      </c>
      <c r="D20" s="38">
        <f>'01 -OPĆI'!D20+'02- AGLOMERACIJA BANJOLE'!D20+'03-AGLOMERACIJA MEDULIN'!D20+'04-PROMIDŽBA'!C20+'04-KANALIZACIJA SVI'!D20+'05-AGLOMERACIJA PREMANTURA'!D20+'06-PREFAKTURIRATI MED EKO SERVI'!C20</f>
        <v>0</v>
      </c>
      <c r="E20" s="38">
        <f>'01 -OPĆI'!E20+'02- AGLOMERACIJA BANJOLE'!E20+'03-AGLOMERACIJA MEDULIN'!E20+'04-PROMIDŽBA'!D20+'04-KANALIZACIJA SVI'!E20+'05-AGLOMERACIJA PREMANTURA'!E20+'06-PREFAKTURIRATI MED EKO SERVI'!D20</f>
        <v>0</v>
      </c>
      <c r="F20" s="38">
        <f>'01 -OPĆI'!F20+'02- AGLOMERACIJA BANJOLE'!F20+'03-AGLOMERACIJA MEDULIN'!F20+'04-PROMIDŽBA'!E20+'04-KANALIZACIJA SVI'!F20+'05-AGLOMERACIJA PREMANTURA'!F20+'06-PREFAKTURIRATI MED EKO SERVI'!E20</f>
        <v>0</v>
      </c>
    </row>
    <row r="21" spans="1:6" ht="30" hidden="1" customHeight="1" x14ac:dyDescent="0.25">
      <c r="A21" s="37"/>
      <c r="B21" s="10"/>
      <c r="C21" s="38">
        <f>'01 -OPĆI'!C21+'02- AGLOMERACIJA BANJOLE'!C21+'03-AGLOMERACIJA MEDULIN'!C21+'04-KANALIZACIJA SVI'!C21+'05-AGLOMERACIJA PREMANTURA'!C21</f>
        <v>0</v>
      </c>
      <c r="D21" s="38">
        <f>'01 -OPĆI'!D21+'02- AGLOMERACIJA BANJOLE'!D21+'03-AGLOMERACIJA MEDULIN'!D21+'04-PROMIDŽBA'!C21+'04-KANALIZACIJA SVI'!D21+'05-AGLOMERACIJA PREMANTURA'!D21+'06-PREFAKTURIRATI MED EKO SERVI'!C21</f>
        <v>0</v>
      </c>
      <c r="E21" s="38">
        <f>'01 -OPĆI'!E21+'02- AGLOMERACIJA BANJOLE'!E21+'03-AGLOMERACIJA MEDULIN'!E21+'04-PROMIDŽBA'!D21+'04-KANALIZACIJA SVI'!E21+'05-AGLOMERACIJA PREMANTURA'!E21+'06-PREFAKTURIRATI MED EKO SERVI'!D21</f>
        <v>0</v>
      </c>
      <c r="F21" s="38">
        <f>'01 -OPĆI'!F21+'02- AGLOMERACIJA BANJOLE'!F21+'03-AGLOMERACIJA MEDULIN'!F21+'04-PROMIDŽBA'!E21+'04-KANALIZACIJA SVI'!F21+'05-AGLOMERACIJA PREMANTURA'!F21+'06-PREFAKTURIRATI MED EKO SERVI'!E21</f>
        <v>0</v>
      </c>
    </row>
    <row r="22" spans="1:6" ht="30" hidden="1" customHeight="1" x14ac:dyDescent="0.25">
      <c r="A22" s="37"/>
      <c r="B22" s="10"/>
      <c r="C22" s="38">
        <f>'01 -OPĆI'!C22+'02- AGLOMERACIJA BANJOLE'!C22+'03-AGLOMERACIJA MEDULIN'!C22+'04-KANALIZACIJA SVI'!C22+'05-AGLOMERACIJA PREMANTURA'!C22</f>
        <v>0</v>
      </c>
      <c r="D22" s="38">
        <f>'01 -OPĆI'!D22+'02- AGLOMERACIJA BANJOLE'!D22+'03-AGLOMERACIJA MEDULIN'!D22+'04-PROMIDŽBA'!C22+'04-KANALIZACIJA SVI'!D22+'05-AGLOMERACIJA PREMANTURA'!D22+'06-PREFAKTURIRATI MED EKO SERVI'!C22</f>
        <v>0</v>
      </c>
      <c r="E22" s="38">
        <f>'01 -OPĆI'!E22+'02- AGLOMERACIJA BANJOLE'!E22+'03-AGLOMERACIJA MEDULIN'!E22+'04-PROMIDŽBA'!D22+'04-KANALIZACIJA SVI'!E22+'05-AGLOMERACIJA PREMANTURA'!E22+'06-PREFAKTURIRATI MED EKO SERVI'!D22</f>
        <v>0</v>
      </c>
      <c r="F22" s="38">
        <f>'01 -OPĆI'!F22+'02- AGLOMERACIJA BANJOLE'!F22+'03-AGLOMERACIJA MEDULIN'!F22+'04-PROMIDŽBA'!E22+'04-KANALIZACIJA SVI'!F22+'05-AGLOMERACIJA PREMANTURA'!F22+'06-PREFAKTURIRATI MED EKO SERVI'!E22</f>
        <v>0</v>
      </c>
    </row>
    <row r="23" spans="1:6" ht="30" hidden="1" customHeight="1" x14ac:dyDescent="0.25">
      <c r="A23" s="39"/>
      <c r="B23" s="10"/>
      <c r="C23" s="38">
        <f>'01 -OPĆI'!C23+'02- AGLOMERACIJA BANJOLE'!C23+'03-AGLOMERACIJA MEDULIN'!C23+'04-KANALIZACIJA SVI'!C23+'05-AGLOMERACIJA PREMANTURA'!C23</f>
        <v>0</v>
      </c>
      <c r="D23" s="38">
        <f>'01 -OPĆI'!D23+'02- AGLOMERACIJA BANJOLE'!D23+'03-AGLOMERACIJA MEDULIN'!D23+'04-PROMIDŽBA'!C23+'04-KANALIZACIJA SVI'!D23+'05-AGLOMERACIJA PREMANTURA'!D23+'06-PREFAKTURIRATI MED EKO SERVI'!C23</f>
        <v>0</v>
      </c>
      <c r="E23" s="38">
        <f>'01 -OPĆI'!E23+'02- AGLOMERACIJA BANJOLE'!E23+'03-AGLOMERACIJA MEDULIN'!E23+'04-PROMIDŽBA'!D23+'04-KANALIZACIJA SVI'!E23+'05-AGLOMERACIJA PREMANTURA'!E23+'06-PREFAKTURIRATI MED EKO SERVI'!D23</f>
        <v>0</v>
      </c>
      <c r="F23" s="38">
        <f>'01 -OPĆI'!F23+'02- AGLOMERACIJA BANJOLE'!F23+'03-AGLOMERACIJA MEDULIN'!F23+'04-PROMIDŽBA'!E23+'04-KANALIZACIJA SVI'!F23+'05-AGLOMERACIJA PREMANTURA'!F23+'06-PREFAKTURIRATI MED EKO SERVI'!E23</f>
        <v>0</v>
      </c>
    </row>
    <row r="24" spans="1:6" ht="30" hidden="1" customHeight="1" x14ac:dyDescent="0.25">
      <c r="A24" s="39"/>
      <c r="B24" s="10"/>
      <c r="C24" s="38">
        <f>'01 -OPĆI'!C24+'02- AGLOMERACIJA BANJOLE'!C24+'03-AGLOMERACIJA MEDULIN'!C24+'04-KANALIZACIJA SVI'!C24+'05-AGLOMERACIJA PREMANTURA'!C24</f>
        <v>0</v>
      </c>
      <c r="D24" s="38">
        <f>'01 -OPĆI'!D24+'02- AGLOMERACIJA BANJOLE'!D24+'03-AGLOMERACIJA MEDULIN'!D24+'04-PROMIDŽBA'!C24+'04-KANALIZACIJA SVI'!D24+'05-AGLOMERACIJA PREMANTURA'!D24+'06-PREFAKTURIRATI MED EKO SERVI'!C24</f>
        <v>0</v>
      </c>
      <c r="E24" s="38">
        <f>'01 -OPĆI'!E24+'02- AGLOMERACIJA BANJOLE'!E24+'03-AGLOMERACIJA MEDULIN'!E24+'04-PROMIDŽBA'!D24+'04-KANALIZACIJA SVI'!E24+'05-AGLOMERACIJA PREMANTURA'!E24+'06-PREFAKTURIRATI MED EKO SERVI'!D24</f>
        <v>0</v>
      </c>
      <c r="F24" s="38">
        <f>'01 -OPĆI'!F24+'02- AGLOMERACIJA BANJOLE'!F24+'03-AGLOMERACIJA MEDULIN'!F24+'04-PROMIDŽBA'!E24+'04-KANALIZACIJA SVI'!F24+'05-AGLOMERACIJA PREMANTURA'!F24+'06-PREFAKTURIRATI MED EKO SERVI'!E24</f>
        <v>0</v>
      </c>
    </row>
    <row r="25" spans="1:6" ht="30" hidden="1" customHeight="1" x14ac:dyDescent="0.25">
      <c r="A25" s="37"/>
      <c r="B25" s="10"/>
      <c r="C25" s="38">
        <f>'01 -OPĆI'!C25+'02- AGLOMERACIJA BANJOLE'!C25+'03-AGLOMERACIJA MEDULIN'!C25+'04-KANALIZACIJA SVI'!C25+'05-AGLOMERACIJA PREMANTURA'!C25</f>
        <v>0</v>
      </c>
      <c r="D25" s="38">
        <f>'01 -OPĆI'!D25+'02- AGLOMERACIJA BANJOLE'!D25+'03-AGLOMERACIJA MEDULIN'!D25+'04-PROMIDŽBA'!C25+'04-KANALIZACIJA SVI'!D25+'05-AGLOMERACIJA PREMANTURA'!D25+'06-PREFAKTURIRATI MED EKO SERVI'!C25</f>
        <v>0</v>
      </c>
      <c r="E25" s="38">
        <f>'01 -OPĆI'!E25+'02- AGLOMERACIJA BANJOLE'!E25+'03-AGLOMERACIJA MEDULIN'!E25+'04-PROMIDŽBA'!D25+'04-KANALIZACIJA SVI'!E25+'05-AGLOMERACIJA PREMANTURA'!E25+'06-PREFAKTURIRATI MED EKO SERVI'!D25</f>
        <v>0</v>
      </c>
      <c r="F25" s="38">
        <f>'01 -OPĆI'!F25+'02- AGLOMERACIJA BANJOLE'!F25+'03-AGLOMERACIJA MEDULIN'!F25+'04-PROMIDŽBA'!E25+'04-KANALIZACIJA SVI'!F25+'05-AGLOMERACIJA PREMANTURA'!F25+'06-PREFAKTURIRATI MED EKO SERVI'!E25</f>
        <v>0</v>
      </c>
    </row>
    <row r="26" spans="1:6" s="85" customFormat="1" ht="30" customHeight="1" x14ac:dyDescent="0.25">
      <c r="A26" s="106" t="s">
        <v>1</v>
      </c>
      <c r="B26" s="109" t="s">
        <v>37</v>
      </c>
      <c r="C26" s="100" t="s">
        <v>173</v>
      </c>
      <c r="D26" s="100" t="s">
        <v>174</v>
      </c>
      <c r="E26" s="100" t="s">
        <v>146</v>
      </c>
      <c r="F26" s="100" t="s">
        <v>185</v>
      </c>
    </row>
    <row r="27" spans="1:6" s="85" customFormat="1" ht="25.5" customHeight="1" x14ac:dyDescent="0.25">
      <c r="A27" s="107"/>
      <c r="B27" s="110"/>
      <c r="C27" s="101"/>
      <c r="D27" s="101"/>
      <c r="E27" s="101"/>
      <c r="F27" s="101"/>
    </row>
    <row r="28" spans="1:6" s="49" customFormat="1" ht="30" hidden="1" customHeight="1" x14ac:dyDescent="0.25">
      <c r="A28" s="108"/>
      <c r="B28" s="111"/>
      <c r="C28" s="102"/>
      <c r="D28" s="102"/>
      <c r="E28" s="102"/>
      <c r="F28" s="102"/>
    </row>
    <row r="29" spans="1:6" s="49" customFormat="1" ht="30" customHeight="1" x14ac:dyDescent="0.25">
      <c r="A29" s="59" t="s">
        <v>38</v>
      </c>
      <c r="B29" s="24" t="s">
        <v>39</v>
      </c>
      <c r="C29" s="12">
        <f>C31+C48+C99+C101+C106+C110+C127+C131+C108</f>
        <v>7774250</v>
      </c>
      <c r="D29" s="12">
        <f>D31+D48+D99+D101+D106+D110+D127+D131+D108</f>
        <v>6411644.0899999999</v>
      </c>
      <c r="E29" s="12">
        <f t="shared" ref="E29:F29" si="0">E31+E48+E99+E101+E106+E110+E127+E131+E108</f>
        <v>42655</v>
      </c>
      <c r="F29" s="12">
        <f t="shared" si="0"/>
        <v>7967589.5</v>
      </c>
    </row>
    <row r="30" spans="1:6" ht="30" customHeight="1" x14ac:dyDescent="0.25">
      <c r="A30" s="41"/>
      <c r="B30" s="42"/>
      <c r="C30" s="38"/>
      <c r="D30" s="38"/>
      <c r="E30" s="43"/>
      <c r="F30" s="38"/>
    </row>
    <row r="31" spans="1:6" s="54" customFormat="1" ht="30" customHeight="1" x14ac:dyDescent="0.25">
      <c r="A31" s="51" t="s">
        <v>5</v>
      </c>
      <c r="B31" s="52" t="s">
        <v>40</v>
      </c>
      <c r="C31" s="53">
        <f>C32+C33+C34+C35+C36+C37+C38+C39+C40+C41+C42+C43+C44+C45+C46+C47</f>
        <v>472250</v>
      </c>
      <c r="D31" s="53">
        <f>D32+D33+D34+D35+D36+D37+D38+D39+D40+D41+D42+D43+D44+D45+D46+D47</f>
        <v>424629.29000000004</v>
      </c>
      <c r="E31" s="53">
        <f t="shared" ref="E31" si="1">E32+E33+E34+E35+E36+E37+E38+E39+E40+E41+E42+E43+E44+E45+E46+E47</f>
        <v>0</v>
      </c>
      <c r="F31" s="53">
        <f>F32+F33+F34+F35+F36+F37+F38+F39+F40+F41+F42+F43+F44+F45+F46+F47</f>
        <v>531470</v>
      </c>
    </row>
    <row r="32" spans="1:6" s="45" customFormat="1" ht="30" customHeight="1" x14ac:dyDescent="0.25">
      <c r="A32" s="44"/>
      <c r="B32" s="21" t="s">
        <v>41</v>
      </c>
      <c r="C32" s="38">
        <f>'01 -OPĆI'!C32+'02- AGLOMERACIJA BANJOLE'!C32+'03-AGLOMERACIJA MEDULIN'!C32+'04-KANALIZACIJA SVI'!C32+'05-AGLOMERACIJA PREMANTURA'!C32+'06-PREFAKTURIRATI MED EKO SERVI'!C32</f>
        <v>44500</v>
      </c>
      <c r="D32" s="38">
        <f>'01 -OPĆI'!D32+'02- AGLOMERACIJA BANJOLE'!D32+'03-AGLOMERACIJA MEDULIN'!D32+'04-KANALIZACIJA SVI'!D32+'05-AGLOMERACIJA PREMANTURA'!D32+'06-PREFAKTURIRATI MED EKO SERVI'!D32</f>
        <v>37103.160000000003</v>
      </c>
      <c r="E32" s="38">
        <f>'01 -OPĆI'!E32+'02- AGLOMERACIJA BANJOLE'!E32+'03-AGLOMERACIJA MEDULIN'!E32+'04-KANALIZACIJA SVI'!E32+'05-AGLOMERACIJA PREMANTURA'!E32+'06-PREFAKTURIRATI MED EKO SERVI'!E32</f>
        <v>0</v>
      </c>
      <c r="F32" s="38">
        <f>'01 -OPĆI'!F32+'02- AGLOMERACIJA BANJOLE'!F32+'03-AGLOMERACIJA MEDULIN'!F32+'04-KANALIZACIJA SVI'!F32+'05-AGLOMERACIJA PREMANTURA'!F32+'06-PREFAKTURIRATI MED EKO SERVI'!F32</f>
        <v>46500</v>
      </c>
    </row>
    <row r="33" spans="1:6" s="45" customFormat="1" ht="30" customHeight="1" x14ac:dyDescent="0.25">
      <c r="A33" s="44"/>
      <c r="B33" s="21" t="s">
        <v>42</v>
      </c>
      <c r="C33" s="38">
        <f>'01 -OPĆI'!C33+'02- AGLOMERACIJA BANJOLE'!C33+'03-AGLOMERACIJA MEDULIN'!C33+'04-KANALIZACIJA SVI'!C33+'05-AGLOMERACIJA PREMANTURA'!C33+'06-PREFAKTURIRATI MED EKO SERVI'!C33</f>
        <v>1100</v>
      </c>
      <c r="D33" s="38">
        <f>'01 -OPĆI'!D33+'02- AGLOMERACIJA BANJOLE'!D33+'03-AGLOMERACIJA MEDULIN'!D33+'04-KANALIZACIJA SVI'!D33+'05-AGLOMERACIJA PREMANTURA'!D33+'06-PREFAKTURIRATI MED EKO SERVI'!D33</f>
        <v>2389.6999999999998</v>
      </c>
      <c r="E33" s="38">
        <f>'01 -OPĆI'!E33+'02- AGLOMERACIJA BANJOLE'!E33+'03-AGLOMERACIJA MEDULIN'!E33+'04-KANALIZACIJA SVI'!E33+'05-AGLOMERACIJA PREMANTURA'!E33+'06-PREFAKTURIRATI MED EKO SERVI'!E33</f>
        <v>0</v>
      </c>
      <c r="F33" s="38">
        <f>'01 -OPĆI'!F33+'02- AGLOMERACIJA BANJOLE'!F33+'03-AGLOMERACIJA MEDULIN'!F33+'04-KANALIZACIJA SVI'!F33+'05-AGLOMERACIJA PREMANTURA'!F33+'06-PREFAKTURIRATI MED EKO SERVI'!F33</f>
        <v>2800</v>
      </c>
    </row>
    <row r="34" spans="1:6" ht="30" customHeight="1" x14ac:dyDescent="0.25">
      <c r="A34" s="11" t="s">
        <v>1</v>
      </c>
      <c r="B34" s="10" t="s">
        <v>43</v>
      </c>
      <c r="C34" s="38">
        <f>'01 -OPĆI'!C34+'02- AGLOMERACIJA BANJOLE'!C34+'03-AGLOMERACIJA MEDULIN'!C34+'04-KANALIZACIJA SVI'!C34+'05-AGLOMERACIJA PREMANTURA'!C34+'06-PREFAKTURIRATI MED EKO SERVI'!C34</f>
        <v>6900</v>
      </c>
      <c r="D34" s="38">
        <f>'01 -OPĆI'!D34+'02- AGLOMERACIJA BANJOLE'!D34+'03-AGLOMERACIJA MEDULIN'!D34+'04-KANALIZACIJA SVI'!D34+'05-AGLOMERACIJA PREMANTURA'!D34+'06-PREFAKTURIRATI MED EKO SERVI'!D34</f>
        <v>3477.3399999999997</v>
      </c>
      <c r="E34" s="38">
        <f>'01 -OPĆI'!E34+'02- AGLOMERACIJA BANJOLE'!E34+'03-AGLOMERACIJA MEDULIN'!E34+'04-KANALIZACIJA SVI'!E34+'05-AGLOMERACIJA PREMANTURA'!E34+'06-PREFAKTURIRATI MED EKO SERVI'!E34</f>
        <v>0</v>
      </c>
      <c r="F34" s="38">
        <f>'01 -OPĆI'!F34+'02- AGLOMERACIJA BANJOLE'!F34+'03-AGLOMERACIJA MEDULIN'!F34+'04-KANALIZACIJA SVI'!F34+'05-AGLOMERACIJA PREMANTURA'!F34+'06-PREFAKTURIRATI MED EKO SERVI'!F34</f>
        <v>4600</v>
      </c>
    </row>
    <row r="35" spans="1:6" ht="30" customHeight="1" x14ac:dyDescent="0.25">
      <c r="A35" s="11"/>
      <c r="B35" s="10" t="s">
        <v>44</v>
      </c>
      <c r="C35" s="38">
        <f>'01 -OPĆI'!C35+'02- AGLOMERACIJA BANJOLE'!C35+'03-AGLOMERACIJA MEDULIN'!C35+'04-KANALIZACIJA SVI'!C35+'05-AGLOMERACIJA PREMANTURA'!C35+'06-PREFAKTURIRATI MED EKO SERVI'!C35</f>
        <v>15700</v>
      </c>
      <c r="D35" s="38">
        <f>'01 -OPĆI'!D35+'02- AGLOMERACIJA BANJOLE'!D35+'03-AGLOMERACIJA MEDULIN'!D35+'04-KANALIZACIJA SVI'!D35+'05-AGLOMERACIJA PREMANTURA'!D35+'06-PREFAKTURIRATI MED EKO SERVI'!D35</f>
        <v>16938.59</v>
      </c>
      <c r="E35" s="38">
        <f>'01 -OPĆI'!E35+'02- AGLOMERACIJA BANJOLE'!E35+'03-AGLOMERACIJA MEDULIN'!E35+'04-KANALIZACIJA SVI'!E35+'05-AGLOMERACIJA PREMANTURA'!E35+'06-PREFAKTURIRATI MED EKO SERVI'!E35</f>
        <v>0</v>
      </c>
      <c r="F35" s="38">
        <f>'01 -OPĆI'!F35+'02- AGLOMERACIJA BANJOLE'!F35+'03-AGLOMERACIJA MEDULIN'!F35+'04-KANALIZACIJA SVI'!F35+'05-AGLOMERACIJA PREMANTURA'!F35+'06-PREFAKTURIRATI MED EKO SERVI'!F35</f>
        <v>18950</v>
      </c>
    </row>
    <row r="36" spans="1:6" ht="30" customHeight="1" x14ac:dyDescent="0.25">
      <c r="A36" s="11"/>
      <c r="B36" s="10" t="s">
        <v>45</v>
      </c>
      <c r="C36" s="38">
        <f>'01 -OPĆI'!C36+'02- AGLOMERACIJA BANJOLE'!C36+'03-AGLOMERACIJA MEDULIN'!C36+'04-KANALIZACIJA SVI'!C36+'05-AGLOMERACIJA PREMANTURA'!C36+'06-PREFAKTURIRATI MED EKO SERVI'!C36</f>
        <v>0</v>
      </c>
      <c r="D36" s="38">
        <f>'01 -OPĆI'!D36+'02- AGLOMERACIJA BANJOLE'!D36+'03-AGLOMERACIJA MEDULIN'!D36+'04-KANALIZACIJA SVI'!D36+'05-AGLOMERACIJA PREMANTURA'!D36+'06-PREFAKTURIRATI MED EKO SERVI'!D36</f>
        <v>34</v>
      </c>
      <c r="E36" s="38">
        <f>'01 -OPĆI'!E36+'02- AGLOMERACIJA BANJOLE'!E36+'03-AGLOMERACIJA MEDULIN'!E36+'04-KANALIZACIJA SVI'!E36+'05-AGLOMERACIJA PREMANTURA'!E36+'06-PREFAKTURIRATI MED EKO SERVI'!E36</f>
        <v>0</v>
      </c>
      <c r="F36" s="38">
        <f>'01 -OPĆI'!F36+'02- AGLOMERACIJA BANJOLE'!F36+'03-AGLOMERACIJA MEDULIN'!F36+'04-KANALIZACIJA SVI'!F36+'05-AGLOMERACIJA PREMANTURA'!F36+'06-PREFAKTURIRATI MED EKO SERVI'!F36</f>
        <v>40</v>
      </c>
    </row>
    <row r="37" spans="1:6" ht="30" customHeight="1" x14ac:dyDescent="0.25">
      <c r="A37" s="11" t="s">
        <v>1</v>
      </c>
      <c r="B37" s="10" t="s">
        <v>46</v>
      </c>
      <c r="C37" s="38">
        <f>'01 -OPĆI'!C37+'02- AGLOMERACIJA BANJOLE'!C37+'03-AGLOMERACIJA MEDULIN'!C37+'04-KANALIZACIJA SVI'!C37+'05-AGLOMERACIJA PREMANTURA'!C37+'06-PREFAKTURIRATI MED EKO SERVI'!C37</f>
        <v>9050</v>
      </c>
      <c r="D37" s="38">
        <f>'01 -OPĆI'!D37+'02- AGLOMERACIJA BANJOLE'!D37+'03-AGLOMERACIJA MEDULIN'!D37+'04-KANALIZACIJA SVI'!D37+'05-AGLOMERACIJA PREMANTURA'!D37+'06-PREFAKTURIRATI MED EKO SERVI'!D37</f>
        <v>6510.06</v>
      </c>
      <c r="E37" s="38">
        <f>'01 -OPĆI'!E37+'02- AGLOMERACIJA BANJOLE'!E37+'03-AGLOMERACIJA MEDULIN'!E37+'04-KANALIZACIJA SVI'!E37+'05-AGLOMERACIJA PREMANTURA'!E37+'06-PREFAKTURIRATI MED EKO SERVI'!E37</f>
        <v>0</v>
      </c>
      <c r="F37" s="38">
        <f>'01 -OPĆI'!F37+'02- AGLOMERACIJA BANJOLE'!F37+'03-AGLOMERACIJA MEDULIN'!F37+'04-KANALIZACIJA SVI'!F37+'05-AGLOMERACIJA PREMANTURA'!F37+'06-PREFAKTURIRATI MED EKO SERVI'!F37</f>
        <v>8200</v>
      </c>
    </row>
    <row r="38" spans="1:6" ht="30" customHeight="1" x14ac:dyDescent="0.25">
      <c r="A38" s="11"/>
      <c r="B38" s="10" t="s">
        <v>138</v>
      </c>
      <c r="C38" s="38">
        <f>'01 -OPĆI'!C38+'02- AGLOMERACIJA BANJOLE'!C38+'03-AGLOMERACIJA MEDULIN'!C38+'04-KANALIZACIJA SVI'!C38+'05-AGLOMERACIJA PREMANTURA'!C38+'06-PREFAKTURIRATI MED EKO SERVI'!C38</f>
        <v>1000</v>
      </c>
      <c r="D38" s="38">
        <f>'01 -OPĆI'!D38+'02- AGLOMERACIJA BANJOLE'!D38+'03-AGLOMERACIJA MEDULIN'!D38+'04-KANALIZACIJA SVI'!D38+'05-AGLOMERACIJA PREMANTURA'!D38+'06-PREFAKTURIRATI MED EKO SERVI'!D38</f>
        <v>759.64</v>
      </c>
      <c r="E38" s="38">
        <f>'01 -OPĆI'!E38+'02- AGLOMERACIJA BANJOLE'!E38+'03-AGLOMERACIJA MEDULIN'!E38+'04-KANALIZACIJA SVI'!E38+'05-AGLOMERACIJA PREMANTURA'!E38+'06-PREFAKTURIRATI MED EKO SERVI'!E38</f>
        <v>0</v>
      </c>
      <c r="F38" s="38">
        <f>'01 -OPĆI'!F38+'02- AGLOMERACIJA BANJOLE'!F38+'03-AGLOMERACIJA MEDULIN'!F38+'04-KANALIZACIJA SVI'!F38+'05-AGLOMERACIJA PREMANTURA'!F38+'06-PREFAKTURIRATI MED EKO SERVI'!F38</f>
        <v>1000</v>
      </c>
    </row>
    <row r="39" spans="1:6" ht="30" customHeight="1" x14ac:dyDescent="0.25">
      <c r="A39" s="11"/>
      <c r="B39" s="10" t="s">
        <v>48</v>
      </c>
      <c r="C39" s="38">
        <f>'01 -OPĆI'!C39+'02- AGLOMERACIJA BANJOLE'!C39+'03-AGLOMERACIJA MEDULIN'!C39+'04-KANALIZACIJA SVI'!C39+'05-AGLOMERACIJA PREMANTURA'!C39+'06-PREFAKTURIRATI MED EKO SERVI'!C39</f>
        <v>28600</v>
      </c>
      <c r="D39" s="38">
        <f>'01 -OPĆI'!D39+'02- AGLOMERACIJA BANJOLE'!D39+'03-AGLOMERACIJA MEDULIN'!D39+'04-KANALIZACIJA SVI'!D39+'05-AGLOMERACIJA PREMANTURA'!D39+'06-PREFAKTURIRATI MED EKO SERVI'!D39</f>
        <v>30611.17</v>
      </c>
      <c r="E39" s="38">
        <f>'01 -OPĆI'!E39+'02- AGLOMERACIJA BANJOLE'!E39+'03-AGLOMERACIJA MEDULIN'!E39+'04-KANALIZACIJA SVI'!E39+'05-AGLOMERACIJA PREMANTURA'!E39+'06-PREFAKTURIRATI MED EKO SERVI'!E39</f>
        <v>0</v>
      </c>
      <c r="F39" s="38">
        <f>'01 -OPĆI'!F39+'02- AGLOMERACIJA BANJOLE'!F39+'03-AGLOMERACIJA MEDULIN'!F39+'04-KANALIZACIJA SVI'!F39+'05-AGLOMERACIJA PREMANTURA'!F39+'06-PREFAKTURIRATI MED EKO SERVI'!F39</f>
        <v>34000</v>
      </c>
    </row>
    <row r="40" spans="1:6" ht="30" customHeight="1" x14ac:dyDescent="0.25">
      <c r="A40" s="11"/>
      <c r="B40" s="10" t="s">
        <v>49</v>
      </c>
      <c r="C40" s="38">
        <f>'01 -OPĆI'!C40+'02- AGLOMERACIJA BANJOLE'!C40+'03-AGLOMERACIJA MEDULIN'!C40+'04-KANALIZACIJA SVI'!C40+'05-AGLOMERACIJA PREMANTURA'!C40+'06-PREFAKTURIRATI MED EKO SERVI'!C40</f>
        <v>10000</v>
      </c>
      <c r="D40" s="38">
        <f>'01 -OPĆI'!D40+'02- AGLOMERACIJA BANJOLE'!D40+'03-AGLOMERACIJA MEDULIN'!D40+'04-KANALIZACIJA SVI'!D40+'05-AGLOMERACIJA PREMANTURA'!D40+'06-PREFAKTURIRATI MED EKO SERVI'!D40</f>
        <v>1266</v>
      </c>
      <c r="E40" s="38">
        <f>'01 -OPĆI'!E40+'02- AGLOMERACIJA BANJOLE'!E40+'03-AGLOMERACIJA MEDULIN'!E40+'04-KANALIZACIJA SVI'!E40+'05-AGLOMERACIJA PREMANTURA'!E40+'06-PREFAKTURIRATI MED EKO SERVI'!E40</f>
        <v>0</v>
      </c>
      <c r="F40" s="38">
        <f>'01 -OPĆI'!F40+'02- AGLOMERACIJA BANJOLE'!F40+'03-AGLOMERACIJA MEDULIN'!F40+'04-KANALIZACIJA SVI'!F40+'05-AGLOMERACIJA PREMANTURA'!F40+'06-PREFAKTURIRATI MED EKO SERVI'!F40</f>
        <v>1300</v>
      </c>
    </row>
    <row r="41" spans="1:6" ht="30" customHeight="1" x14ac:dyDescent="0.25">
      <c r="A41" s="11"/>
      <c r="B41" s="10" t="s">
        <v>153</v>
      </c>
      <c r="C41" s="38">
        <f>'01 -OPĆI'!C41+'02- AGLOMERACIJA BANJOLE'!C41+'03-AGLOMERACIJA MEDULIN'!C41+'04-KANALIZACIJA SVI'!C41+'05-AGLOMERACIJA PREMANTURA'!C41+'06-PREFAKTURIRATI MED EKO SERVI'!C41</f>
        <v>0</v>
      </c>
      <c r="D41" s="38">
        <f>'01 -OPĆI'!D41+'02- AGLOMERACIJA BANJOLE'!D41+'03-AGLOMERACIJA MEDULIN'!D41+'04-KANALIZACIJA SVI'!D41+'05-AGLOMERACIJA PREMANTURA'!D41+'06-PREFAKTURIRATI MED EKO SERVI'!D41</f>
        <v>0</v>
      </c>
      <c r="E41" s="38">
        <f>'01 -OPĆI'!E41+'02- AGLOMERACIJA BANJOLE'!E41+'03-AGLOMERACIJA MEDULIN'!E41+'04-KANALIZACIJA SVI'!E41+'05-AGLOMERACIJA PREMANTURA'!E41+'06-PREFAKTURIRATI MED EKO SERVI'!E41</f>
        <v>0</v>
      </c>
      <c r="F41" s="38">
        <f>'01 -OPĆI'!F41+'02- AGLOMERACIJA BANJOLE'!F41+'03-AGLOMERACIJA MEDULIN'!F41+'04-KANALIZACIJA SVI'!F41+'05-AGLOMERACIJA PREMANTURA'!F41+'06-PREFAKTURIRATI MED EKO SERVI'!F41</f>
        <v>0</v>
      </c>
    </row>
    <row r="42" spans="1:6" ht="30" customHeight="1" x14ac:dyDescent="0.25">
      <c r="A42" s="11"/>
      <c r="B42" s="10"/>
      <c r="C42" s="38">
        <f>'01 -OPĆI'!C42+'02- AGLOMERACIJA BANJOLE'!C42+'03-AGLOMERACIJA MEDULIN'!C42+'04-KANALIZACIJA SVI'!C42+'05-AGLOMERACIJA PREMANTURA'!C42+'06-PREFAKTURIRATI MED EKO SERVI'!C42</f>
        <v>0</v>
      </c>
      <c r="D42" s="38">
        <f>'01 -OPĆI'!D42+'02- AGLOMERACIJA BANJOLE'!D42+'03-AGLOMERACIJA MEDULIN'!D42+'04-KANALIZACIJA SVI'!D42+'05-AGLOMERACIJA PREMANTURA'!D42+'06-PREFAKTURIRATI MED EKO SERVI'!D42</f>
        <v>0</v>
      </c>
      <c r="E42" s="38">
        <f>'01 -OPĆI'!E42+'02- AGLOMERACIJA BANJOLE'!E42+'03-AGLOMERACIJA MEDULIN'!E42+'04-KANALIZACIJA SVI'!E42+'05-AGLOMERACIJA PREMANTURA'!E42+'06-PREFAKTURIRATI MED EKO SERVI'!E42</f>
        <v>0</v>
      </c>
      <c r="F42" s="38">
        <f>'01 -OPĆI'!F42+'02- AGLOMERACIJA BANJOLE'!F42+'03-AGLOMERACIJA MEDULIN'!F42+'04-KANALIZACIJA SVI'!F42+'05-AGLOMERACIJA PREMANTURA'!F42+'06-PREFAKTURIRATI MED EKO SERVI'!F42</f>
        <v>0</v>
      </c>
    </row>
    <row r="43" spans="1:6" ht="30" customHeight="1" x14ac:dyDescent="0.25">
      <c r="A43" s="11"/>
      <c r="B43" s="10" t="s">
        <v>50</v>
      </c>
      <c r="C43" s="38">
        <f>'01 -OPĆI'!C43+'02- AGLOMERACIJA BANJOLE'!C43+'03-AGLOMERACIJA MEDULIN'!C43+'04-KANALIZACIJA SVI'!C43+'05-AGLOMERACIJA PREMANTURA'!C43+'06-PREFAKTURIRATI MED EKO SERVI'!C43</f>
        <v>130</v>
      </c>
      <c r="D43" s="38">
        <f>'01 -OPĆI'!D43+'02- AGLOMERACIJA BANJOLE'!D43+'03-AGLOMERACIJA MEDULIN'!D43+'04-KANALIZACIJA SVI'!D43+'05-AGLOMERACIJA PREMANTURA'!D43+'06-PREFAKTURIRATI MED EKO SERVI'!D43</f>
        <v>103.83</v>
      </c>
      <c r="E43" s="38">
        <f>'01 -OPĆI'!E43+'02- AGLOMERACIJA BANJOLE'!E43+'03-AGLOMERACIJA MEDULIN'!E43+'04-KANALIZACIJA SVI'!E43+'05-AGLOMERACIJA PREMANTURA'!E43+'06-PREFAKTURIRATI MED EKO SERVI'!E43</f>
        <v>0</v>
      </c>
      <c r="F43" s="38">
        <f>'01 -OPĆI'!F43+'02- AGLOMERACIJA BANJOLE'!F43+'03-AGLOMERACIJA MEDULIN'!F43+'04-KANALIZACIJA SVI'!F43+'05-AGLOMERACIJA PREMANTURA'!F43+'06-PREFAKTURIRATI MED EKO SERVI'!F43</f>
        <v>120</v>
      </c>
    </row>
    <row r="44" spans="1:6" ht="30" customHeight="1" x14ac:dyDescent="0.25">
      <c r="A44" s="11"/>
      <c r="B44" s="10" t="s">
        <v>51</v>
      </c>
      <c r="C44" s="38">
        <f>'01 -OPĆI'!C44+'02- AGLOMERACIJA BANJOLE'!C44+'03-AGLOMERACIJA MEDULIN'!C44+'04-KANALIZACIJA SVI'!C44+'05-AGLOMERACIJA PREMANTURA'!C44+'06-PREFAKTURIRATI MED EKO SERVI'!C44</f>
        <v>306500</v>
      </c>
      <c r="D44" s="38">
        <f>'01 -OPĆI'!D44+'02- AGLOMERACIJA BANJOLE'!D44+'03-AGLOMERACIJA MEDULIN'!D44+'04-KANALIZACIJA SVI'!D44+'05-AGLOMERACIJA PREMANTURA'!D44+'06-PREFAKTURIRATI MED EKO SERVI'!D44</f>
        <v>276773.40000000002</v>
      </c>
      <c r="E44" s="38">
        <f>'01 -OPĆI'!E44+'02- AGLOMERACIJA BANJOLE'!E44+'03-AGLOMERACIJA MEDULIN'!E44+'04-KANALIZACIJA SVI'!E44+'05-AGLOMERACIJA PREMANTURA'!E44+'06-PREFAKTURIRATI MED EKO SERVI'!E44</f>
        <v>0</v>
      </c>
      <c r="F44" s="38">
        <f>'01 -OPĆI'!F44+'02- AGLOMERACIJA BANJOLE'!F44+'03-AGLOMERACIJA MEDULIN'!F44+'04-KANALIZACIJA SVI'!F44+'05-AGLOMERACIJA PREMANTURA'!F44+'06-PREFAKTURIRATI MED EKO SERVI'!F44</f>
        <v>356000</v>
      </c>
    </row>
    <row r="45" spans="1:6" ht="30" customHeight="1" x14ac:dyDescent="0.25">
      <c r="A45" s="11"/>
      <c r="B45" s="10" t="s">
        <v>154</v>
      </c>
      <c r="C45" s="38">
        <f>'01 -OPĆI'!C45+'02- AGLOMERACIJA BANJOLE'!C45+'03-AGLOMERACIJA MEDULIN'!C45+'04-KANALIZACIJA SVI'!C45+'05-AGLOMERACIJA PREMANTURA'!C45+'06-PREFAKTURIRATI MED EKO SERVI'!C45</f>
        <v>13770</v>
      </c>
      <c r="D45" s="38">
        <f>'01 -OPĆI'!D45+'02- AGLOMERACIJA BANJOLE'!D45+'03-AGLOMERACIJA MEDULIN'!D45+'04-KANALIZACIJA SVI'!D45+'05-AGLOMERACIJA PREMANTURA'!D45+'06-PREFAKTURIRATI MED EKO SERVI'!D45</f>
        <v>13299.32</v>
      </c>
      <c r="E45" s="38">
        <f>'01 -OPĆI'!E45+'02- AGLOMERACIJA BANJOLE'!E45+'03-AGLOMERACIJA MEDULIN'!E45+'04-KANALIZACIJA SVI'!E45+'05-AGLOMERACIJA PREMANTURA'!E45+'06-PREFAKTURIRATI MED EKO SERVI'!E45</f>
        <v>0</v>
      </c>
      <c r="F45" s="38">
        <f>'01 -OPĆI'!F45+'02- AGLOMERACIJA BANJOLE'!F45+'03-AGLOMERACIJA MEDULIN'!F45+'04-KANALIZACIJA SVI'!F45+'05-AGLOMERACIJA PREMANTURA'!F45+'06-PREFAKTURIRATI MED EKO SERVI'!F45</f>
        <v>15960</v>
      </c>
    </row>
    <row r="46" spans="1:6" ht="30" customHeight="1" x14ac:dyDescent="0.25">
      <c r="A46" s="11"/>
      <c r="B46" s="10"/>
      <c r="C46" s="38">
        <f>'01 -OPĆI'!C46+'02- AGLOMERACIJA BANJOLE'!C46+'03-AGLOMERACIJA MEDULIN'!C46+'04-KANALIZACIJA SVI'!C46+'05-AGLOMERACIJA PREMANTURA'!C46+'06-PREFAKTURIRATI MED EKO SERVI'!C46</f>
        <v>0</v>
      </c>
      <c r="D46" s="38">
        <f>'01 -OPĆI'!D46+'02- AGLOMERACIJA BANJOLE'!D46+'03-AGLOMERACIJA MEDULIN'!D46+'04-KANALIZACIJA SVI'!D46+'05-AGLOMERACIJA PREMANTURA'!D46+'06-PREFAKTURIRATI MED EKO SERVI'!D46</f>
        <v>0</v>
      </c>
      <c r="E46" s="38">
        <f>'01 -OPĆI'!E46+'02- AGLOMERACIJA BANJOLE'!E46+'03-AGLOMERACIJA MEDULIN'!E46+'04-KANALIZACIJA SVI'!E46+'05-AGLOMERACIJA PREMANTURA'!E46+'06-PREFAKTURIRATI MED EKO SERVI'!E46</f>
        <v>0</v>
      </c>
      <c r="F46" s="38">
        <f>'01 -OPĆI'!F46+'02- AGLOMERACIJA BANJOLE'!F46+'03-AGLOMERACIJA MEDULIN'!F46+'04-KANALIZACIJA SVI'!F46+'05-AGLOMERACIJA PREMANTURA'!F46+'06-PREFAKTURIRATI MED EKO SERVI'!F46</f>
        <v>0</v>
      </c>
    </row>
    <row r="47" spans="1:6" ht="30" customHeight="1" x14ac:dyDescent="0.25">
      <c r="A47" s="11"/>
      <c r="B47" s="10" t="s">
        <v>52</v>
      </c>
      <c r="C47" s="38">
        <f>'01 -OPĆI'!C47+'02- AGLOMERACIJA BANJOLE'!C47+'03-AGLOMERACIJA MEDULIN'!C47+'04-KANALIZACIJA SVI'!C47+'05-AGLOMERACIJA PREMANTURA'!C47+'06-PREFAKTURIRATI MED EKO SERVI'!C47</f>
        <v>35000</v>
      </c>
      <c r="D47" s="38">
        <f>'01 -OPĆI'!D47+'02- AGLOMERACIJA BANJOLE'!D47+'03-AGLOMERACIJA MEDULIN'!D47+'04-KANALIZACIJA SVI'!D47+'05-AGLOMERACIJA PREMANTURA'!D47+'06-PREFAKTURIRATI MED EKO SERVI'!D47</f>
        <v>35363.08</v>
      </c>
      <c r="E47" s="38">
        <f>'01 -OPĆI'!E47+'02- AGLOMERACIJA BANJOLE'!E47+'03-AGLOMERACIJA MEDULIN'!E47+'04-KANALIZACIJA SVI'!E47+'05-AGLOMERACIJA PREMANTURA'!E47+'06-PREFAKTURIRATI MED EKO SERVI'!E47</f>
        <v>0</v>
      </c>
      <c r="F47" s="38">
        <f>'01 -OPĆI'!F47+'02- AGLOMERACIJA BANJOLE'!F47+'03-AGLOMERACIJA MEDULIN'!F47+'04-KANALIZACIJA SVI'!F47+'05-AGLOMERACIJA PREMANTURA'!F47+'06-PREFAKTURIRATI MED EKO SERVI'!F47</f>
        <v>42000</v>
      </c>
    </row>
    <row r="48" spans="1:6" s="54" customFormat="1" ht="30" customHeight="1" x14ac:dyDescent="0.25">
      <c r="A48" s="51" t="s">
        <v>7</v>
      </c>
      <c r="B48" s="52" t="s">
        <v>53</v>
      </c>
      <c r="C48" s="53">
        <f>C49+C50+C51+C52+C53+C54+C55+C56+C57+C58+C59+C60+C61+C62+C63+C64+C65+C66+C67+C68+C69+C70+C71+C72+C73+C75+C76+C77+C78+C79+C80+C81+C82+C83+C84+C85+C86+C87+C88+C89+C90+C91+C92+C93+C94+C95+C96+C97+C98+C74</f>
        <v>1622150</v>
      </c>
      <c r="D48" s="53">
        <f>D49+D50+D51+D52+D53+D54+D55+D56+D57+D58+D59+D60+D61+D62+D63+D64+D65+D66+D67+D68+D69+D70+D71+D72+D73+D75+D76+D77+D78+D79+D80+D81+D82+D83+D84+D85+D86+D87+D88+D89+D90+D91+D92+D93+D94+D95+D96+D97+D98+D74</f>
        <v>1060616.8500000001</v>
      </c>
      <c r="E48" s="53">
        <f t="shared" ref="E48" si="2">E49+E50+E51+E52+E53+E54+E55+E56+E57+E58+E59+E60+E61+E62+E63+E64+E65+E66+E67+E68+E69+E70+E71+E72+E73+E75+E76+E77+E78+E79+E80+E81+E82+E83+E84+E85+E86+E87+E88+E89+E90+E91+E92+E93+E94+E95+E96+E97+E98+E74</f>
        <v>36500</v>
      </c>
      <c r="F48" s="53">
        <f>F49+F50+F51+F52+F53+F54+F55+F56+F57+F58+F59+F60+F61+F62+F63+F64+F65+F66+F67+F68+F69+F70+F71+F72+F73+F75+F76+F77+F78+F79+F80+F81+F82+F83+F84+F85+F86+F87+F88+F89+F90+F91+F92+F93+F94+F95+F96+F97+F98+F74</f>
        <v>1478880</v>
      </c>
    </row>
    <row r="49" spans="1:6" ht="30" customHeight="1" x14ac:dyDescent="0.25">
      <c r="A49" s="11"/>
      <c r="B49" s="10" t="s">
        <v>54</v>
      </c>
      <c r="C49" s="38">
        <f>'01 -OPĆI'!C49+'02- AGLOMERACIJA BANJOLE'!C49+'03-AGLOMERACIJA MEDULIN'!C49+'04-KANALIZACIJA SVI'!C49+'05-AGLOMERACIJA PREMANTURA'!C49+'06-PREFAKTURIRATI MED EKO SERVI'!C49</f>
        <v>71000</v>
      </c>
      <c r="D49" s="38">
        <f>'01 -OPĆI'!D49+'02- AGLOMERACIJA BANJOLE'!D49+'03-AGLOMERACIJA MEDULIN'!D49+'04-KANALIZACIJA SVI'!D49+'05-AGLOMERACIJA PREMANTURA'!D49+'06-PREFAKTURIRATI MED EKO SERVI'!D49</f>
        <v>46942.28</v>
      </c>
      <c r="E49" s="38">
        <f>'01 -OPĆI'!E49+'02- AGLOMERACIJA BANJOLE'!E49+'03-AGLOMERACIJA MEDULIN'!E49+'04-KANALIZACIJA SVI'!E49+'05-AGLOMERACIJA PREMANTURA'!E49+'06-PREFAKTURIRATI MED EKO SERVI'!E49</f>
        <v>0</v>
      </c>
      <c r="F49" s="38">
        <f>'01 -OPĆI'!F49+'02- AGLOMERACIJA BANJOLE'!F49+'03-AGLOMERACIJA MEDULIN'!F49+'04-KANALIZACIJA SVI'!F49+'05-AGLOMERACIJA PREMANTURA'!F49+'06-PREFAKTURIRATI MED EKO SERVI'!F49</f>
        <v>58000</v>
      </c>
    </row>
    <row r="50" spans="1:6" ht="30" customHeight="1" x14ac:dyDescent="0.25">
      <c r="A50" s="11"/>
      <c r="B50" s="10" t="s">
        <v>55</v>
      </c>
      <c r="C50" s="38">
        <f>'01 -OPĆI'!C50+'02- AGLOMERACIJA BANJOLE'!C50+'03-AGLOMERACIJA MEDULIN'!C50+'04-KANALIZACIJA SVI'!C50+'05-AGLOMERACIJA PREMANTURA'!C50+'06-PREFAKTURIRATI MED EKO SERVI'!C50</f>
        <v>7500</v>
      </c>
      <c r="D50" s="38">
        <f>'01 -OPĆI'!D50+'02- AGLOMERACIJA BANJOLE'!D50+'03-AGLOMERACIJA MEDULIN'!D50+'04-KANALIZACIJA SVI'!D50+'05-AGLOMERACIJA PREMANTURA'!D50+'06-PREFAKTURIRATI MED EKO SERVI'!D50</f>
        <v>6230</v>
      </c>
      <c r="E50" s="38">
        <f>'01 -OPĆI'!E50+'02- AGLOMERACIJA BANJOLE'!E50+'03-AGLOMERACIJA MEDULIN'!E50+'04-KANALIZACIJA SVI'!E50+'05-AGLOMERACIJA PREMANTURA'!E50+'06-PREFAKTURIRATI MED EKO SERVI'!E50</f>
        <v>0</v>
      </c>
      <c r="F50" s="38">
        <f>'01 -OPĆI'!F50+'02- AGLOMERACIJA BANJOLE'!F50+'03-AGLOMERACIJA MEDULIN'!F50+'04-KANALIZACIJA SVI'!F50+'05-AGLOMERACIJA PREMANTURA'!F50+'06-PREFAKTURIRATI MED EKO SERVI'!F50</f>
        <v>7750</v>
      </c>
    </row>
    <row r="51" spans="1:6" ht="30" customHeight="1" x14ac:dyDescent="0.25">
      <c r="A51" s="11"/>
      <c r="B51" s="10" t="s">
        <v>56</v>
      </c>
      <c r="C51" s="38">
        <f>'01 -OPĆI'!C51+'02- AGLOMERACIJA BANJOLE'!C51+'03-AGLOMERACIJA MEDULIN'!C51+'04-KANALIZACIJA SVI'!C51+'05-AGLOMERACIJA PREMANTURA'!C51+'06-PREFAKTURIRATI MED EKO SERVI'!C51</f>
        <v>15000</v>
      </c>
      <c r="D51" s="38">
        <f>'01 -OPĆI'!D51+'02- AGLOMERACIJA BANJOLE'!D51+'03-AGLOMERACIJA MEDULIN'!D51+'04-KANALIZACIJA SVI'!D51+'05-AGLOMERACIJA PREMANTURA'!D51+'06-PREFAKTURIRATI MED EKO SERVI'!D51</f>
        <v>8535.2000000000007</v>
      </c>
      <c r="E51" s="38">
        <f>'01 -OPĆI'!E51+'02- AGLOMERACIJA BANJOLE'!E51+'03-AGLOMERACIJA MEDULIN'!E51+'04-KANALIZACIJA SVI'!E51+'05-AGLOMERACIJA PREMANTURA'!E51+'06-PREFAKTURIRATI MED EKO SERVI'!E51</f>
        <v>0</v>
      </c>
      <c r="F51" s="38">
        <f>'01 -OPĆI'!F51+'02- AGLOMERACIJA BANJOLE'!F51+'03-AGLOMERACIJA MEDULIN'!F51+'04-KANALIZACIJA SVI'!F51+'05-AGLOMERACIJA PREMANTURA'!F51+'06-PREFAKTURIRATI MED EKO SERVI'!F51</f>
        <v>12050</v>
      </c>
    </row>
    <row r="52" spans="1:6" ht="30" customHeight="1" x14ac:dyDescent="0.25">
      <c r="A52" s="11"/>
      <c r="B52" s="10" t="s">
        <v>57</v>
      </c>
      <c r="C52" s="38">
        <f>'01 -OPĆI'!C52+'02- AGLOMERACIJA BANJOLE'!C52+'03-AGLOMERACIJA MEDULIN'!C52+'04-KANALIZACIJA SVI'!C52+'05-AGLOMERACIJA PREMANTURA'!C52+'06-PREFAKTURIRATI MED EKO SERVI'!C52</f>
        <v>700</v>
      </c>
      <c r="D52" s="38">
        <f>'01 -OPĆI'!D52+'02- AGLOMERACIJA BANJOLE'!D52+'03-AGLOMERACIJA MEDULIN'!D52+'04-KANALIZACIJA SVI'!D52+'05-AGLOMERACIJA PREMANTURA'!D52+'06-PREFAKTURIRATI MED EKO SERVI'!D52</f>
        <v>3914.6</v>
      </c>
      <c r="E52" s="38">
        <f>'01 -OPĆI'!E52+'02- AGLOMERACIJA BANJOLE'!E52+'03-AGLOMERACIJA MEDULIN'!E52+'04-KANALIZACIJA SVI'!E52+'05-AGLOMERACIJA PREMANTURA'!E52+'06-PREFAKTURIRATI MED EKO SERVI'!E52</f>
        <v>0</v>
      </c>
      <c r="F52" s="38">
        <f>'01 -OPĆI'!F52+'02- AGLOMERACIJA BANJOLE'!F52+'03-AGLOMERACIJA MEDULIN'!F52+'04-KANALIZACIJA SVI'!F52+'05-AGLOMERACIJA PREMANTURA'!F52+'06-PREFAKTURIRATI MED EKO SERVI'!F52</f>
        <v>4500</v>
      </c>
    </row>
    <row r="53" spans="1:6" ht="30" customHeight="1" x14ac:dyDescent="0.25">
      <c r="A53" s="11"/>
      <c r="B53" s="10" t="s">
        <v>58</v>
      </c>
      <c r="C53" s="38">
        <f>'01 -OPĆI'!C53+'02- AGLOMERACIJA BANJOLE'!C53+'03-AGLOMERACIJA MEDULIN'!C53+'04-KANALIZACIJA SVI'!C53+'05-AGLOMERACIJA PREMANTURA'!C53+'06-PREFAKTURIRATI MED EKO SERVI'!C53</f>
        <v>1000</v>
      </c>
      <c r="D53" s="38">
        <f>'01 -OPĆI'!D53+'02- AGLOMERACIJA BANJOLE'!D53+'03-AGLOMERACIJA MEDULIN'!D53+'04-KANALIZACIJA SVI'!D53+'05-AGLOMERACIJA PREMANTURA'!D53+'06-PREFAKTURIRATI MED EKO SERVI'!D53</f>
        <v>1560</v>
      </c>
      <c r="E53" s="38">
        <f>'01 -OPĆI'!E53+'02- AGLOMERACIJA BANJOLE'!E53+'03-AGLOMERACIJA MEDULIN'!E53+'04-KANALIZACIJA SVI'!E53+'05-AGLOMERACIJA PREMANTURA'!E53+'06-PREFAKTURIRATI MED EKO SERVI'!E53</f>
        <v>0</v>
      </c>
      <c r="F53" s="38">
        <f>'01 -OPĆI'!F53+'02- AGLOMERACIJA BANJOLE'!F53+'03-AGLOMERACIJA MEDULIN'!F53+'04-KANALIZACIJA SVI'!F53+'05-AGLOMERACIJA PREMANTURA'!F53+'06-PREFAKTURIRATI MED EKO SERVI'!F53</f>
        <v>1800</v>
      </c>
    </row>
    <row r="54" spans="1:6" ht="30" customHeight="1" x14ac:dyDescent="0.25">
      <c r="A54" s="11"/>
      <c r="B54" s="10" t="s">
        <v>59</v>
      </c>
      <c r="C54" s="38">
        <f>'01 -OPĆI'!C54+'02- AGLOMERACIJA BANJOLE'!C54+'03-AGLOMERACIJA MEDULIN'!C54+'04-KANALIZACIJA SVI'!C54+'05-AGLOMERACIJA PREMANTURA'!C54+'06-PREFAKTURIRATI MED EKO SERVI'!C54</f>
        <v>100</v>
      </c>
      <c r="D54" s="38">
        <f>'01 -OPĆI'!D54+'02- AGLOMERACIJA BANJOLE'!D54+'03-AGLOMERACIJA MEDULIN'!D54+'04-KANALIZACIJA SVI'!D54+'05-AGLOMERACIJA PREMANTURA'!D54+'06-PREFAKTURIRATI MED EKO SERVI'!D54</f>
        <v>930</v>
      </c>
      <c r="E54" s="38">
        <f>'01 -OPĆI'!E54+'02- AGLOMERACIJA BANJOLE'!E54+'03-AGLOMERACIJA MEDULIN'!E54+'04-KANALIZACIJA SVI'!E54+'05-AGLOMERACIJA PREMANTURA'!E54+'06-PREFAKTURIRATI MED EKO SERVI'!E54</f>
        <v>0</v>
      </c>
      <c r="F54" s="38">
        <f>'01 -OPĆI'!F54+'02- AGLOMERACIJA BANJOLE'!F54+'03-AGLOMERACIJA MEDULIN'!F54+'04-KANALIZACIJA SVI'!F54+'05-AGLOMERACIJA PREMANTURA'!F54+'06-PREFAKTURIRATI MED EKO SERVI'!F54</f>
        <v>1100</v>
      </c>
    </row>
    <row r="55" spans="1:6" ht="30" customHeight="1" x14ac:dyDescent="0.25">
      <c r="A55" s="11"/>
      <c r="B55" s="22" t="s">
        <v>60</v>
      </c>
      <c r="C55" s="38">
        <f>'01 -OPĆI'!C55+'02- AGLOMERACIJA BANJOLE'!C55+'03-AGLOMERACIJA MEDULIN'!C55+'04-KANALIZACIJA SVI'!C55+'05-AGLOMERACIJA PREMANTURA'!C55+'06-PREFAKTURIRATI MED EKO SERVI'!C55</f>
        <v>43250</v>
      </c>
      <c r="D55" s="38">
        <f>'01 -OPĆI'!D55+'02- AGLOMERACIJA BANJOLE'!D55+'03-AGLOMERACIJA MEDULIN'!D55+'04-KANALIZACIJA SVI'!D55+'05-AGLOMERACIJA PREMANTURA'!D55+'06-PREFAKTURIRATI MED EKO SERVI'!D55</f>
        <v>28661.95</v>
      </c>
      <c r="E55" s="38">
        <f>'01 -OPĆI'!E55+'02- AGLOMERACIJA BANJOLE'!E55+'03-AGLOMERACIJA MEDULIN'!E55+'04-KANALIZACIJA SVI'!E55+'05-AGLOMERACIJA PREMANTURA'!E55+'06-PREFAKTURIRATI MED EKO SERVI'!E55</f>
        <v>0</v>
      </c>
      <c r="F55" s="38">
        <f>'01 -OPĆI'!F55+'02- AGLOMERACIJA BANJOLE'!F55+'03-AGLOMERACIJA MEDULIN'!F55+'04-KANALIZACIJA SVI'!F55+'05-AGLOMERACIJA PREMANTURA'!F55+'06-PREFAKTURIRATI MED EKO SERVI'!F55</f>
        <v>33100</v>
      </c>
    </row>
    <row r="56" spans="1:6" ht="30" customHeight="1" x14ac:dyDescent="0.25">
      <c r="A56" s="11"/>
      <c r="B56" s="22" t="s">
        <v>61</v>
      </c>
      <c r="C56" s="38">
        <f>'01 -OPĆI'!C56+'02- AGLOMERACIJA BANJOLE'!C56+'03-AGLOMERACIJA MEDULIN'!C56+'04-KANALIZACIJA SVI'!C56+'05-AGLOMERACIJA PREMANTURA'!C56+'06-PREFAKTURIRATI MED EKO SERVI'!C56</f>
        <v>0</v>
      </c>
      <c r="D56" s="38">
        <f>'01 -OPĆI'!D56+'02- AGLOMERACIJA BANJOLE'!D56+'03-AGLOMERACIJA MEDULIN'!D56+'04-KANALIZACIJA SVI'!D56+'05-AGLOMERACIJA PREMANTURA'!D56+'06-PREFAKTURIRATI MED EKO SERVI'!D56</f>
        <v>0</v>
      </c>
      <c r="E56" s="38">
        <f>'01 -OPĆI'!E56+'02- AGLOMERACIJA BANJOLE'!E56+'03-AGLOMERACIJA MEDULIN'!E56+'04-KANALIZACIJA SVI'!E56+'05-AGLOMERACIJA PREMANTURA'!E56+'06-PREFAKTURIRATI MED EKO SERVI'!E56</f>
        <v>0</v>
      </c>
      <c r="F56" s="38">
        <f>'01 -OPĆI'!F56+'02- AGLOMERACIJA BANJOLE'!F56+'03-AGLOMERACIJA MEDULIN'!F56+'04-KANALIZACIJA SVI'!F56+'05-AGLOMERACIJA PREMANTURA'!F56+'06-PREFAKTURIRATI MED EKO SERVI'!F56</f>
        <v>0</v>
      </c>
    </row>
    <row r="57" spans="1:6" ht="30" customHeight="1" x14ac:dyDescent="0.25">
      <c r="A57" s="11"/>
      <c r="B57" s="10" t="s">
        <v>62</v>
      </c>
      <c r="C57" s="38">
        <f>'01 -OPĆI'!C57+'02- AGLOMERACIJA BANJOLE'!C57+'03-AGLOMERACIJA MEDULIN'!C57+'04-KANALIZACIJA SVI'!C57+'05-AGLOMERACIJA PREMANTURA'!C57+'06-PREFAKTURIRATI MED EKO SERVI'!C57</f>
        <v>42000</v>
      </c>
      <c r="D57" s="38">
        <f>'01 -OPĆI'!D57+'02- AGLOMERACIJA BANJOLE'!D57+'03-AGLOMERACIJA MEDULIN'!D57+'04-KANALIZACIJA SVI'!D57+'05-AGLOMERACIJA PREMANTURA'!D57+'06-PREFAKTURIRATI MED EKO SERVI'!D57</f>
        <v>22962.36</v>
      </c>
      <c r="E57" s="38">
        <f>'01 -OPĆI'!E57+'02- AGLOMERACIJA BANJOLE'!E57+'03-AGLOMERACIJA MEDULIN'!E57+'04-KANALIZACIJA SVI'!E57+'05-AGLOMERACIJA PREMANTURA'!E57+'06-PREFAKTURIRATI MED EKO SERVI'!E57</f>
        <v>0</v>
      </c>
      <c r="F57" s="38">
        <f>'01 -OPĆI'!F57+'02- AGLOMERACIJA BANJOLE'!F57+'03-AGLOMERACIJA MEDULIN'!F57+'04-KANALIZACIJA SVI'!F57+'05-AGLOMERACIJA PREMANTURA'!F57+'06-PREFAKTURIRATI MED EKO SERVI'!F57</f>
        <v>28600</v>
      </c>
    </row>
    <row r="58" spans="1:6" ht="30" customHeight="1" x14ac:dyDescent="0.25">
      <c r="A58" s="11"/>
      <c r="B58" s="10" t="s">
        <v>155</v>
      </c>
      <c r="C58" s="38">
        <f>'01 -OPĆI'!C58+'02- AGLOMERACIJA BANJOLE'!C58+'03-AGLOMERACIJA MEDULIN'!C58+'04-KANALIZACIJA SVI'!C58+'05-AGLOMERACIJA PREMANTURA'!C58+'06-PREFAKTURIRATI MED EKO SERVI'!C58</f>
        <v>9000</v>
      </c>
      <c r="D58" s="38">
        <f>'01 -OPĆI'!D58+'02- AGLOMERACIJA BANJOLE'!D58+'03-AGLOMERACIJA MEDULIN'!D58+'04-KANALIZACIJA SVI'!D58+'05-AGLOMERACIJA PREMANTURA'!D58+'06-PREFAKTURIRATI MED EKO SERVI'!D58</f>
        <v>2821.45</v>
      </c>
      <c r="E58" s="38">
        <f>'01 -OPĆI'!E58+'02- AGLOMERACIJA BANJOLE'!E58+'03-AGLOMERACIJA MEDULIN'!E58+'04-KANALIZACIJA SVI'!E58+'05-AGLOMERACIJA PREMANTURA'!E58+'06-PREFAKTURIRATI MED EKO SERVI'!E58</f>
        <v>0</v>
      </c>
      <c r="F58" s="38">
        <f>'01 -OPĆI'!F58+'02- AGLOMERACIJA BANJOLE'!F58+'03-AGLOMERACIJA MEDULIN'!F58+'04-KANALIZACIJA SVI'!F58+'05-AGLOMERACIJA PREMANTURA'!F58+'06-PREFAKTURIRATI MED EKO SERVI'!F58</f>
        <v>3500</v>
      </c>
    </row>
    <row r="59" spans="1:6" ht="30" customHeight="1" x14ac:dyDescent="0.25">
      <c r="A59" s="11"/>
      <c r="B59" s="10"/>
      <c r="C59" s="38">
        <f>'01 -OPĆI'!C59+'02- AGLOMERACIJA BANJOLE'!C59+'03-AGLOMERACIJA MEDULIN'!C59+'04-KANALIZACIJA SVI'!C59+'05-AGLOMERACIJA PREMANTURA'!C59+'06-PREFAKTURIRATI MED EKO SERVI'!C59</f>
        <v>0</v>
      </c>
      <c r="D59" s="38">
        <f>'01 -OPĆI'!D59+'02- AGLOMERACIJA BANJOLE'!D59+'03-AGLOMERACIJA MEDULIN'!D59+'04-KANALIZACIJA SVI'!D59+'05-AGLOMERACIJA PREMANTURA'!D59+'06-PREFAKTURIRATI MED EKO SERVI'!D59</f>
        <v>0</v>
      </c>
      <c r="E59" s="38">
        <f>'01 -OPĆI'!E59+'02- AGLOMERACIJA BANJOLE'!E59+'03-AGLOMERACIJA MEDULIN'!E59+'04-KANALIZACIJA SVI'!E59+'05-AGLOMERACIJA PREMANTURA'!E59+'06-PREFAKTURIRATI MED EKO SERVI'!E59</f>
        <v>0</v>
      </c>
      <c r="F59" s="38">
        <f>'01 -OPĆI'!F59+'02- AGLOMERACIJA BANJOLE'!F59+'03-AGLOMERACIJA MEDULIN'!F59+'04-KANALIZACIJA SVI'!F59+'05-AGLOMERACIJA PREMANTURA'!F59+'06-PREFAKTURIRATI MED EKO SERVI'!F59</f>
        <v>0</v>
      </c>
    </row>
    <row r="60" spans="1:6" ht="30" customHeight="1" x14ac:dyDescent="0.25">
      <c r="A60" s="11"/>
      <c r="B60" s="10" t="s">
        <v>63</v>
      </c>
      <c r="C60" s="38">
        <f>'01 -OPĆI'!C60+'02- AGLOMERACIJA BANJOLE'!C60+'03-AGLOMERACIJA MEDULIN'!C60+'04-KANALIZACIJA SVI'!C60+'05-AGLOMERACIJA PREMANTURA'!C60+'06-PREFAKTURIRATI MED EKO SERVI'!C60</f>
        <v>19900</v>
      </c>
      <c r="D60" s="38">
        <f>'01 -OPĆI'!D60+'02- AGLOMERACIJA BANJOLE'!D60+'03-AGLOMERACIJA MEDULIN'!D60+'04-KANALIZACIJA SVI'!D60+'05-AGLOMERACIJA PREMANTURA'!D60+'06-PREFAKTURIRATI MED EKO SERVI'!D60</f>
        <v>5000</v>
      </c>
      <c r="E60" s="38">
        <f>'01 -OPĆI'!E60+'02- AGLOMERACIJA BANJOLE'!E60+'03-AGLOMERACIJA MEDULIN'!E60+'04-KANALIZACIJA SVI'!E60+'05-AGLOMERACIJA PREMANTURA'!E60+'06-PREFAKTURIRATI MED EKO SERVI'!E60</f>
        <v>0</v>
      </c>
      <c r="F60" s="38">
        <f>'01 -OPĆI'!F60+'02- AGLOMERACIJA BANJOLE'!F60+'03-AGLOMERACIJA MEDULIN'!F60+'04-KANALIZACIJA SVI'!F60+'05-AGLOMERACIJA PREMANTURA'!F60+'06-PREFAKTURIRATI MED EKO SERVI'!F60</f>
        <v>6220</v>
      </c>
    </row>
    <row r="61" spans="1:6" ht="30" customHeight="1" x14ac:dyDescent="0.25">
      <c r="A61" s="11"/>
      <c r="B61" s="10" t="s">
        <v>64</v>
      </c>
      <c r="C61" s="38">
        <f>'01 -OPĆI'!C61+'02- AGLOMERACIJA BANJOLE'!C61+'03-AGLOMERACIJA MEDULIN'!C61+'04-KANALIZACIJA SVI'!C61+'05-AGLOMERACIJA PREMANTURA'!C61+'06-PREFAKTURIRATI MED EKO SERVI'!C61</f>
        <v>11300</v>
      </c>
      <c r="D61" s="38">
        <f>'01 -OPĆI'!D61+'02- AGLOMERACIJA BANJOLE'!D61+'03-AGLOMERACIJA MEDULIN'!D61+'04-KANALIZACIJA SVI'!D61+'05-AGLOMERACIJA PREMANTURA'!D61+'06-PREFAKTURIRATI MED EKO SERVI'!D61</f>
        <v>9000</v>
      </c>
      <c r="E61" s="38">
        <f>'01 -OPĆI'!E61+'02- AGLOMERACIJA BANJOLE'!E61+'03-AGLOMERACIJA MEDULIN'!E61+'04-KANALIZACIJA SVI'!E61+'05-AGLOMERACIJA PREMANTURA'!E61+'06-PREFAKTURIRATI MED EKO SERVI'!E61</f>
        <v>0</v>
      </c>
      <c r="F61" s="38">
        <f>'01 -OPĆI'!F61+'02- AGLOMERACIJA BANJOLE'!F61+'03-AGLOMERACIJA MEDULIN'!F61+'04-KANALIZACIJA SVI'!F61+'05-AGLOMERACIJA PREMANTURA'!F61+'06-PREFAKTURIRATI MED EKO SERVI'!F61</f>
        <v>10810</v>
      </c>
    </row>
    <row r="62" spans="1:6" ht="30" customHeight="1" x14ac:dyDescent="0.25">
      <c r="A62" s="11"/>
      <c r="B62" s="10" t="s">
        <v>65</v>
      </c>
      <c r="C62" s="38">
        <f>'01 -OPĆI'!C62+'02- AGLOMERACIJA BANJOLE'!C62+'03-AGLOMERACIJA MEDULIN'!C62+'04-KANALIZACIJA SVI'!C62+'05-AGLOMERACIJA PREMANTURA'!C62+'06-PREFAKTURIRATI MED EKO SERVI'!C62</f>
        <v>1200</v>
      </c>
      <c r="D62" s="38">
        <f>'01 -OPĆI'!D62+'02- AGLOMERACIJA BANJOLE'!D62+'03-AGLOMERACIJA MEDULIN'!D62+'04-KANALIZACIJA SVI'!D62+'05-AGLOMERACIJA PREMANTURA'!D62+'06-PREFAKTURIRATI MED EKO SERVI'!D62</f>
        <v>1276.3200000000002</v>
      </c>
      <c r="E62" s="38">
        <f>'01 -OPĆI'!E62+'02- AGLOMERACIJA BANJOLE'!E62+'03-AGLOMERACIJA MEDULIN'!E62+'04-KANALIZACIJA SVI'!E62+'05-AGLOMERACIJA PREMANTURA'!E62+'06-PREFAKTURIRATI MED EKO SERVI'!E62</f>
        <v>400</v>
      </c>
      <c r="F62" s="38">
        <f>'01 -OPĆI'!F62+'02- AGLOMERACIJA BANJOLE'!F62+'03-AGLOMERACIJA MEDULIN'!F62+'04-KANALIZACIJA SVI'!F62+'05-AGLOMERACIJA PREMANTURA'!F62+'06-PREFAKTURIRATI MED EKO SERVI'!F62</f>
        <v>1650</v>
      </c>
    </row>
    <row r="63" spans="1:6" ht="30" customHeight="1" x14ac:dyDescent="0.25">
      <c r="A63" s="11"/>
      <c r="B63" s="10" t="s">
        <v>135</v>
      </c>
      <c r="C63" s="38">
        <f>'01 -OPĆI'!C63+'02- AGLOMERACIJA BANJOLE'!C63+'03-AGLOMERACIJA MEDULIN'!C63+'04-KANALIZACIJA SVI'!C63+'05-AGLOMERACIJA PREMANTURA'!C63+'06-PREFAKTURIRATI MED EKO SERVI'!C63</f>
        <v>1600</v>
      </c>
      <c r="D63" s="38">
        <f>'01 -OPĆI'!D63+'02- AGLOMERACIJA BANJOLE'!D63+'03-AGLOMERACIJA MEDULIN'!D63+'04-KANALIZACIJA SVI'!D63+'05-AGLOMERACIJA PREMANTURA'!D63+'06-PREFAKTURIRATI MED EKO SERVI'!D63</f>
        <v>1022.18</v>
      </c>
      <c r="E63" s="38">
        <f>'01 -OPĆI'!E63+'02- AGLOMERACIJA BANJOLE'!E63+'03-AGLOMERACIJA MEDULIN'!E63+'04-KANALIZACIJA SVI'!E63+'05-AGLOMERACIJA PREMANTURA'!E63+'06-PREFAKTURIRATI MED EKO SERVI'!E63</f>
        <v>0</v>
      </c>
      <c r="F63" s="38">
        <f>'01 -OPĆI'!F63+'02- AGLOMERACIJA BANJOLE'!F63+'03-AGLOMERACIJA MEDULIN'!F63+'04-KANALIZACIJA SVI'!F63+'05-AGLOMERACIJA PREMANTURA'!F63+'06-PREFAKTURIRATI MED EKO SERVI'!F63</f>
        <v>1100</v>
      </c>
    </row>
    <row r="64" spans="1:6" ht="30" customHeight="1" x14ac:dyDescent="0.25">
      <c r="A64" s="11"/>
      <c r="B64" s="10"/>
      <c r="C64" s="38">
        <f>'01 -OPĆI'!C64+'02- AGLOMERACIJA BANJOLE'!C64+'03-AGLOMERACIJA MEDULIN'!C64+'04-KANALIZACIJA SVI'!C64+'05-AGLOMERACIJA PREMANTURA'!C64+'06-PREFAKTURIRATI MED EKO SERVI'!C64</f>
        <v>0</v>
      </c>
      <c r="D64" s="38">
        <f>'01 -OPĆI'!D64+'02- AGLOMERACIJA BANJOLE'!D64+'03-AGLOMERACIJA MEDULIN'!D64+'04-KANALIZACIJA SVI'!D64+'05-AGLOMERACIJA PREMANTURA'!D64+'06-PREFAKTURIRATI MED EKO SERVI'!D64</f>
        <v>0</v>
      </c>
      <c r="E64" s="38">
        <f>'01 -OPĆI'!E64+'02- AGLOMERACIJA BANJOLE'!E64+'03-AGLOMERACIJA MEDULIN'!E64+'04-KANALIZACIJA SVI'!E64+'05-AGLOMERACIJA PREMANTURA'!E64+'06-PREFAKTURIRATI MED EKO SERVI'!E64</f>
        <v>0</v>
      </c>
      <c r="F64" s="38">
        <f>'01 -OPĆI'!F64+'02- AGLOMERACIJA BANJOLE'!F64+'03-AGLOMERACIJA MEDULIN'!F64+'04-KANALIZACIJA SVI'!F64+'05-AGLOMERACIJA PREMANTURA'!F64+'06-PREFAKTURIRATI MED EKO SERVI'!F64</f>
        <v>0</v>
      </c>
    </row>
    <row r="65" spans="1:6" ht="30" customHeight="1" x14ac:dyDescent="0.25">
      <c r="A65" s="11"/>
      <c r="B65" s="10" t="s">
        <v>66</v>
      </c>
      <c r="C65" s="38">
        <f>'01 -OPĆI'!C65+'02- AGLOMERACIJA BANJOLE'!C65+'03-AGLOMERACIJA MEDULIN'!C65+'04-KANALIZACIJA SVI'!C65+'05-AGLOMERACIJA PREMANTURA'!C65+'06-PREFAKTURIRATI MED EKO SERVI'!C65</f>
        <v>7000</v>
      </c>
      <c r="D65" s="38">
        <f>'01 -OPĆI'!D65+'02- AGLOMERACIJA BANJOLE'!D65+'03-AGLOMERACIJA MEDULIN'!D65+'04-KANALIZACIJA SVI'!D65+'05-AGLOMERACIJA PREMANTURA'!D65+'06-PREFAKTURIRATI MED EKO SERVI'!D65</f>
        <v>6489.09</v>
      </c>
      <c r="E65" s="38">
        <f>'01 -OPĆI'!E65+'02- AGLOMERACIJA BANJOLE'!E65+'03-AGLOMERACIJA MEDULIN'!E65+'04-KANALIZACIJA SVI'!E65+'05-AGLOMERACIJA PREMANTURA'!E65+'06-PREFAKTURIRATI MED EKO SERVI'!E65</f>
        <v>0</v>
      </c>
      <c r="F65" s="38">
        <f>'01 -OPĆI'!F65+'02- AGLOMERACIJA BANJOLE'!F65+'03-AGLOMERACIJA MEDULIN'!F65+'04-KANALIZACIJA SVI'!F65+'05-AGLOMERACIJA PREMANTURA'!F65+'06-PREFAKTURIRATI MED EKO SERVI'!F65</f>
        <v>6500</v>
      </c>
    </row>
    <row r="66" spans="1:6" ht="30" customHeight="1" x14ac:dyDescent="0.25">
      <c r="A66" s="11"/>
      <c r="B66" s="10" t="s">
        <v>67</v>
      </c>
      <c r="C66" s="38">
        <f>'01 -OPĆI'!C66+'02- AGLOMERACIJA BANJOLE'!C66+'03-AGLOMERACIJA MEDULIN'!C66+'04-KANALIZACIJA SVI'!C66+'05-AGLOMERACIJA PREMANTURA'!C66+'06-PREFAKTURIRATI MED EKO SERVI'!C66</f>
        <v>150</v>
      </c>
      <c r="D66" s="38">
        <f>'01 -OPĆI'!D66+'02- AGLOMERACIJA BANJOLE'!D66+'03-AGLOMERACIJA MEDULIN'!D66+'04-KANALIZACIJA SVI'!D66+'05-AGLOMERACIJA PREMANTURA'!D66+'06-PREFAKTURIRATI MED EKO SERVI'!D66</f>
        <v>245.68</v>
      </c>
      <c r="E66" s="38">
        <f>'01 -OPĆI'!E66+'02- AGLOMERACIJA BANJOLE'!E66+'03-AGLOMERACIJA MEDULIN'!E66+'04-KANALIZACIJA SVI'!E66+'05-AGLOMERACIJA PREMANTURA'!E66+'06-PREFAKTURIRATI MED EKO SERVI'!E66</f>
        <v>0</v>
      </c>
      <c r="F66" s="38">
        <f>'01 -OPĆI'!F66+'02- AGLOMERACIJA BANJOLE'!F66+'03-AGLOMERACIJA MEDULIN'!F66+'04-KANALIZACIJA SVI'!F66+'05-AGLOMERACIJA PREMANTURA'!F66+'06-PREFAKTURIRATI MED EKO SERVI'!F66</f>
        <v>250</v>
      </c>
    </row>
    <row r="67" spans="1:6" ht="30" customHeight="1" x14ac:dyDescent="0.25">
      <c r="A67" s="11"/>
      <c r="B67" s="10" t="s">
        <v>156</v>
      </c>
      <c r="C67" s="38">
        <f>'01 -OPĆI'!C67+'02- AGLOMERACIJA BANJOLE'!C67+'03-AGLOMERACIJA MEDULIN'!C67+'04-KANALIZACIJA SVI'!C67+'05-AGLOMERACIJA PREMANTURA'!C67+'06-PREFAKTURIRATI MED EKO SERVI'!C67</f>
        <v>14000</v>
      </c>
      <c r="D67" s="38">
        <f>'01 -OPĆI'!D67+'02- AGLOMERACIJA BANJOLE'!D67+'03-AGLOMERACIJA MEDULIN'!D67+'04-KANALIZACIJA SVI'!D67+'05-AGLOMERACIJA PREMANTURA'!D67+'06-PREFAKTURIRATI MED EKO SERVI'!D67</f>
        <v>0</v>
      </c>
      <c r="E67" s="38">
        <f>'01 -OPĆI'!E67+'02- AGLOMERACIJA BANJOLE'!E67+'03-AGLOMERACIJA MEDULIN'!E67+'04-KANALIZACIJA SVI'!E67+'05-AGLOMERACIJA PREMANTURA'!E67+'06-PREFAKTURIRATI MED EKO SERVI'!E67</f>
        <v>0</v>
      </c>
      <c r="F67" s="38">
        <f>'01 -OPĆI'!F67+'02- AGLOMERACIJA BANJOLE'!F67+'03-AGLOMERACIJA MEDULIN'!F67+'04-KANALIZACIJA SVI'!F67+'05-AGLOMERACIJA PREMANTURA'!F67+'06-PREFAKTURIRATI MED EKO SERVI'!F67</f>
        <v>0</v>
      </c>
    </row>
    <row r="68" spans="1:6" ht="30" customHeight="1" x14ac:dyDescent="0.25">
      <c r="A68" s="11"/>
      <c r="B68" s="10" t="s">
        <v>157</v>
      </c>
      <c r="C68" s="38">
        <f>'01 -OPĆI'!C68+'02- AGLOMERACIJA BANJOLE'!C68+'03-AGLOMERACIJA MEDULIN'!C68+'04-KANALIZACIJA SVI'!C68+'05-AGLOMERACIJA PREMANTURA'!C68+'06-PREFAKTURIRATI MED EKO SERVI'!C68</f>
        <v>0</v>
      </c>
      <c r="D68" s="38">
        <f>'01 -OPĆI'!D68+'02- AGLOMERACIJA BANJOLE'!D68+'03-AGLOMERACIJA MEDULIN'!D68+'04-KANALIZACIJA SVI'!D68+'05-AGLOMERACIJA PREMANTURA'!D68+'06-PREFAKTURIRATI MED EKO SERVI'!D68</f>
        <v>0</v>
      </c>
      <c r="E68" s="38">
        <f>'01 -OPĆI'!E68+'02- AGLOMERACIJA BANJOLE'!E68+'03-AGLOMERACIJA MEDULIN'!E68+'04-KANALIZACIJA SVI'!E68+'05-AGLOMERACIJA PREMANTURA'!E68+'06-PREFAKTURIRATI MED EKO SERVI'!E68</f>
        <v>0</v>
      </c>
      <c r="F68" s="38">
        <f>'01 -OPĆI'!F68+'02- AGLOMERACIJA BANJOLE'!F68+'03-AGLOMERACIJA MEDULIN'!F68+'04-KANALIZACIJA SVI'!F68+'05-AGLOMERACIJA PREMANTURA'!F68+'06-PREFAKTURIRATI MED EKO SERVI'!F68</f>
        <v>0</v>
      </c>
    </row>
    <row r="69" spans="1:6" ht="30" customHeight="1" x14ac:dyDescent="0.25">
      <c r="A69" s="11"/>
      <c r="B69" s="10"/>
      <c r="C69" s="38">
        <f>'01 -OPĆI'!C69+'02- AGLOMERACIJA BANJOLE'!C69+'03-AGLOMERACIJA MEDULIN'!C69+'04-KANALIZACIJA SVI'!C69+'05-AGLOMERACIJA PREMANTURA'!C69+'06-PREFAKTURIRATI MED EKO SERVI'!C69</f>
        <v>0</v>
      </c>
      <c r="D69" s="38">
        <f>'01 -OPĆI'!D69+'02- AGLOMERACIJA BANJOLE'!D69+'03-AGLOMERACIJA MEDULIN'!D69+'04-KANALIZACIJA SVI'!D69+'05-AGLOMERACIJA PREMANTURA'!D69+'06-PREFAKTURIRATI MED EKO SERVI'!D69</f>
        <v>0</v>
      </c>
      <c r="E69" s="38">
        <f>'01 -OPĆI'!E69+'02- AGLOMERACIJA BANJOLE'!E69+'03-AGLOMERACIJA MEDULIN'!E69+'04-KANALIZACIJA SVI'!E69+'05-AGLOMERACIJA PREMANTURA'!E69+'06-PREFAKTURIRATI MED EKO SERVI'!E69</f>
        <v>0</v>
      </c>
      <c r="F69" s="38">
        <f>'01 -OPĆI'!F69+'02- AGLOMERACIJA BANJOLE'!F69+'03-AGLOMERACIJA MEDULIN'!F69+'04-KANALIZACIJA SVI'!F69+'05-AGLOMERACIJA PREMANTURA'!F69+'06-PREFAKTURIRATI MED EKO SERVI'!F69</f>
        <v>0</v>
      </c>
    </row>
    <row r="70" spans="1:6" ht="30" customHeight="1" x14ac:dyDescent="0.25">
      <c r="A70" s="11"/>
      <c r="B70" s="10" t="s">
        <v>69</v>
      </c>
      <c r="C70" s="38">
        <f>'01 -OPĆI'!C70+'02- AGLOMERACIJA BANJOLE'!C70+'03-AGLOMERACIJA MEDULIN'!C70+'04-KANALIZACIJA SVI'!C70+'05-AGLOMERACIJA PREMANTURA'!C70+'06-PREFAKTURIRATI MED EKO SERVI'!C70</f>
        <v>0</v>
      </c>
      <c r="D70" s="38">
        <f>'01 -OPĆI'!D70+'02- AGLOMERACIJA BANJOLE'!D70+'03-AGLOMERACIJA MEDULIN'!D70+'04-KANALIZACIJA SVI'!D70+'05-AGLOMERACIJA PREMANTURA'!D70+'06-PREFAKTURIRATI MED EKO SERVI'!D70</f>
        <v>0</v>
      </c>
      <c r="E70" s="38">
        <f>'01 -OPĆI'!E70+'02- AGLOMERACIJA BANJOLE'!E70+'03-AGLOMERACIJA MEDULIN'!E70+'04-KANALIZACIJA SVI'!E70+'05-AGLOMERACIJA PREMANTURA'!E70+'06-PREFAKTURIRATI MED EKO SERVI'!E70</f>
        <v>0</v>
      </c>
      <c r="F70" s="38">
        <f>'01 -OPĆI'!F70+'02- AGLOMERACIJA BANJOLE'!F70+'03-AGLOMERACIJA MEDULIN'!F70+'04-KANALIZACIJA SVI'!F70+'05-AGLOMERACIJA PREMANTURA'!F70+'06-PREFAKTURIRATI MED EKO SERVI'!F70</f>
        <v>0</v>
      </c>
    </row>
    <row r="71" spans="1:6" ht="30" customHeight="1" x14ac:dyDescent="0.25">
      <c r="A71" s="11"/>
      <c r="B71" s="10" t="s">
        <v>70</v>
      </c>
      <c r="C71" s="38">
        <f>'01 -OPĆI'!C71+'02- AGLOMERACIJA BANJOLE'!C71+'03-AGLOMERACIJA MEDULIN'!C71+'04-KANALIZACIJA SVI'!C71+'05-AGLOMERACIJA PREMANTURA'!C71+'06-PREFAKTURIRATI MED EKO SERVI'!C71</f>
        <v>41500</v>
      </c>
      <c r="D71" s="38">
        <f>'01 -OPĆI'!D71+'02- AGLOMERACIJA BANJOLE'!D71+'03-AGLOMERACIJA MEDULIN'!D71+'04-KANALIZACIJA SVI'!D71+'05-AGLOMERACIJA PREMANTURA'!D71+'06-PREFAKTURIRATI MED EKO SERVI'!D71</f>
        <v>25068.7</v>
      </c>
      <c r="E71" s="38">
        <f>'01 -OPĆI'!E71+'02- AGLOMERACIJA BANJOLE'!E71+'03-AGLOMERACIJA MEDULIN'!E71+'04-KANALIZACIJA SVI'!E71+'05-AGLOMERACIJA PREMANTURA'!E71+'06-PREFAKTURIRATI MED EKO SERVI'!E71</f>
        <v>0</v>
      </c>
      <c r="F71" s="38">
        <f>'01 -OPĆI'!F71+'02- AGLOMERACIJA BANJOLE'!F71+'03-AGLOMERACIJA MEDULIN'!F71+'04-KANALIZACIJA SVI'!F71+'05-AGLOMERACIJA PREMANTURA'!F71+'06-PREFAKTURIRATI MED EKO SERVI'!F71</f>
        <v>30300</v>
      </c>
    </row>
    <row r="72" spans="1:6" ht="30" customHeight="1" x14ac:dyDescent="0.25">
      <c r="A72" s="11"/>
      <c r="B72" s="10" t="s">
        <v>71</v>
      </c>
      <c r="C72" s="38">
        <f>'01 -OPĆI'!C72+'02- AGLOMERACIJA BANJOLE'!C72+'03-AGLOMERACIJA MEDULIN'!C72+'04-KANALIZACIJA SVI'!C72+'05-AGLOMERACIJA PREMANTURA'!C72+'06-PREFAKTURIRATI MED EKO SERVI'!C72</f>
        <v>12250</v>
      </c>
      <c r="D72" s="38">
        <f>'01 -OPĆI'!D72+'02- AGLOMERACIJA BANJOLE'!D72+'03-AGLOMERACIJA MEDULIN'!D72+'04-KANALIZACIJA SVI'!D72+'05-AGLOMERACIJA PREMANTURA'!D72+'06-PREFAKTURIRATI MED EKO SERVI'!D72</f>
        <v>6000</v>
      </c>
      <c r="E72" s="38">
        <f>'01 -OPĆI'!E72+'02- AGLOMERACIJA BANJOLE'!E72+'03-AGLOMERACIJA MEDULIN'!E72+'04-KANALIZACIJA SVI'!E72+'05-AGLOMERACIJA PREMANTURA'!E72+'06-PREFAKTURIRATI MED EKO SERVI'!E72</f>
        <v>0</v>
      </c>
      <c r="F72" s="38">
        <f>'01 -OPĆI'!F72+'02- AGLOMERACIJA BANJOLE'!F72+'03-AGLOMERACIJA MEDULIN'!F72+'04-KANALIZACIJA SVI'!F72+'05-AGLOMERACIJA PREMANTURA'!F72+'06-PREFAKTURIRATI MED EKO SERVI'!F72</f>
        <v>7000</v>
      </c>
    </row>
    <row r="73" spans="1:6" ht="30" customHeight="1" x14ac:dyDescent="0.25">
      <c r="A73" s="11"/>
      <c r="B73" s="10" t="s">
        <v>72</v>
      </c>
      <c r="C73" s="38">
        <f>'01 -OPĆI'!C73+'02- AGLOMERACIJA BANJOLE'!C73+'03-AGLOMERACIJA MEDULIN'!C73+'04-KANALIZACIJA SVI'!C73+'05-AGLOMERACIJA PREMANTURA'!C73+'06-PREFAKTURIRATI MED EKO SERVI'!C73</f>
        <v>350</v>
      </c>
      <c r="D73" s="38">
        <f>'01 -OPĆI'!D73+'02- AGLOMERACIJA BANJOLE'!D73+'03-AGLOMERACIJA MEDULIN'!D73+'04-KANALIZACIJA SVI'!D73+'05-AGLOMERACIJA PREMANTURA'!D73+'06-PREFAKTURIRATI MED EKO SERVI'!D73</f>
        <v>2460.94</v>
      </c>
      <c r="E73" s="38">
        <f>'01 -OPĆI'!E73+'02- AGLOMERACIJA BANJOLE'!E73+'03-AGLOMERACIJA MEDULIN'!E73+'04-KANALIZACIJA SVI'!E73+'05-AGLOMERACIJA PREMANTURA'!E73+'06-PREFAKTURIRATI MED EKO SERVI'!E73</f>
        <v>0</v>
      </c>
      <c r="F73" s="38">
        <f>'01 -OPĆI'!F73+'02- AGLOMERACIJA BANJOLE'!F73+'03-AGLOMERACIJA MEDULIN'!F73+'04-KANALIZACIJA SVI'!F73+'05-AGLOMERACIJA PREMANTURA'!F73+'06-PREFAKTURIRATI MED EKO SERVI'!F73</f>
        <v>2550</v>
      </c>
    </row>
    <row r="74" spans="1:6" ht="30" customHeight="1" x14ac:dyDescent="0.25">
      <c r="A74" s="11"/>
      <c r="B74" s="10" t="s">
        <v>73</v>
      </c>
      <c r="C74" s="38">
        <f>'01 -OPĆI'!C74+'02- AGLOMERACIJA BANJOLE'!C74+'03-AGLOMERACIJA MEDULIN'!C74+'04-KANALIZACIJA SVI'!C74+'05-AGLOMERACIJA PREMANTURA'!C74+'06-PREFAKTURIRATI MED EKO SERVI'!C74</f>
        <v>195500</v>
      </c>
      <c r="D74" s="38">
        <f>'01 -OPĆI'!D74+'02- AGLOMERACIJA BANJOLE'!D74+'03-AGLOMERACIJA MEDULIN'!D74+'04-KANALIZACIJA SVI'!D74+'05-AGLOMERACIJA PREMANTURA'!D74+'06-PREFAKTURIRATI MED EKO SERVI'!D74</f>
        <v>162500</v>
      </c>
      <c r="E74" s="38">
        <f>'01 -OPĆI'!E74+'02- AGLOMERACIJA BANJOLE'!E74+'03-AGLOMERACIJA MEDULIN'!E74+'04-KANALIZACIJA SVI'!E74+'05-AGLOMERACIJA PREMANTURA'!E74+'06-PREFAKTURIRATI MED EKO SERVI'!E74</f>
        <v>0</v>
      </c>
      <c r="F74" s="38">
        <f>'01 -OPĆI'!F74+'02- AGLOMERACIJA BANJOLE'!F74+'03-AGLOMERACIJA MEDULIN'!F74+'04-KANALIZACIJA SVI'!F74+'05-AGLOMERACIJA PREMANTURA'!F74+'06-PREFAKTURIRATI MED EKO SERVI'!F74</f>
        <v>360000</v>
      </c>
    </row>
    <row r="75" spans="1:6" ht="30" customHeight="1" x14ac:dyDescent="0.25">
      <c r="A75" s="11"/>
      <c r="B75" s="10" t="s">
        <v>74</v>
      </c>
      <c r="C75" s="38">
        <f>'01 -OPĆI'!C75+'02- AGLOMERACIJA BANJOLE'!C75+'03-AGLOMERACIJA MEDULIN'!C75+'04-KANALIZACIJA SVI'!C75+'05-AGLOMERACIJA PREMANTURA'!C75+'06-PREFAKTURIRATI MED EKO SERVI'!C75</f>
        <v>1500</v>
      </c>
      <c r="D75" s="38">
        <f>'01 -OPĆI'!D75+'02- AGLOMERACIJA BANJOLE'!D75+'03-AGLOMERACIJA MEDULIN'!D75+'04-KANALIZACIJA SVI'!D75+'05-AGLOMERACIJA PREMANTURA'!D75+'06-PREFAKTURIRATI MED EKO SERVI'!D75</f>
        <v>1678.88</v>
      </c>
      <c r="E75" s="38">
        <f>'01 -OPĆI'!E75+'02- AGLOMERACIJA BANJOLE'!E75+'03-AGLOMERACIJA MEDULIN'!E75+'04-KANALIZACIJA SVI'!E75+'05-AGLOMERACIJA PREMANTURA'!E75+'06-PREFAKTURIRATI MED EKO SERVI'!E75</f>
        <v>0</v>
      </c>
      <c r="F75" s="38">
        <f>'01 -OPĆI'!F75+'02- AGLOMERACIJA BANJOLE'!F75+'03-AGLOMERACIJA MEDULIN'!F75+'04-KANALIZACIJA SVI'!F75+'05-AGLOMERACIJA PREMANTURA'!F75+'06-PREFAKTURIRATI MED EKO SERVI'!F75</f>
        <v>2000</v>
      </c>
    </row>
    <row r="76" spans="1:6" ht="30" customHeight="1" x14ac:dyDescent="0.25">
      <c r="A76" s="11"/>
      <c r="B76" s="10" t="s">
        <v>75</v>
      </c>
      <c r="C76" s="38">
        <f>'01 -OPĆI'!C76+'02- AGLOMERACIJA BANJOLE'!C76+'03-AGLOMERACIJA MEDULIN'!C76+'04-KANALIZACIJA SVI'!C76+'05-AGLOMERACIJA PREMANTURA'!C76+'06-PREFAKTURIRATI MED EKO SERVI'!C76</f>
        <v>25000</v>
      </c>
      <c r="D76" s="38">
        <f>'01 -OPĆI'!D76+'02- AGLOMERACIJA BANJOLE'!D76+'03-AGLOMERACIJA MEDULIN'!D76+'04-KANALIZACIJA SVI'!D76+'05-AGLOMERACIJA PREMANTURA'!D76+'06-PREFAKTURIRATI MED EKO SERVI'!D76</f>
        <v>25000</v>
      </c>
      <c r="E76" s="38">
        <f>'01 -OPĆI'!E76+'02- AGLOMERACIJA BANJOLE'!E76+'03-AGLOMERACIJA MEDULIN'!E76+'04-KANALIZACIJA SVI'!E76+'05-AGLOMERACIJA PREMANTURA'!E76+'06-PREFAKTURIRATI MED EKO SERVI'!E76</f>
        <v>0</v>
      </c>
      <c r="F76" s="38">
        <f>'01 -OPĆI'!F76+'02- AGLOMERACIJA BANJOLE'!F76+'03-AGLOMERACIJA MEDULIN'!F76+'04-KANALIZACIJA SVI'!F76+'05-AGLOMERACIJA PREMANTURA'!F76+'06-PREFAKTURIRATI MED EKO SERVI'!F76</f>
        <v>25000</v>
      </c>
    </row>
    <row r="77" spans="1:6" ht="30" customHeight="1" x14ac:dyDescent="0.25">
      <c r="A77" s="11"/>
      <c r="B77" s="10" t="s">
        <v>76</v>
      </c>
      <c r="C77" s="38">
        <f>'01 -OPĆI'!C77+'02- AGLOMERACIJA BANJOLE'!C77+'03-AGLOMERACIJA MEDULIN'!C77+'04-KANALIZACIJA SVI'!C77+'05-AGLOMERACIJA PREMANTURA'!C77+'06-PREFAKTURIRATI MED EKO SERVI'!C77</f>
        <v>0</v>
      </c>
      <c r="D77" s="38">
        <f>'01 -OPĆI'!D77+'02- AGLOMERACIJA BANJOLE'!D77+'03-AGLOMERACIJA MEDULIN'!D77+'04-KANALIZACIJA SVI'!D77+'05-AGLOMERACIJA PREMANTURA'!D77+'06-PREFAKTURIRATI MED EKO SERVI'!D77</f>
        <v>10996</v>
      </c>
      <c r="E77" s="38">
        <f>'01 -OPĆI'!E77+'02- AGLOMERACIJA BANJOLE'!E77+'03-AGLOMERACIJA MEDULIN'!E77+'04-KANALIZACIJA SVI'!E77+'05-AGLOMERACIJA PREMANTURA'!E77+'06-PREFAKTURIRATI MED EKO SERVI'!E77</f>
        <v>0</v>
      </c>
      <c r="F77" s="38">
        <f>'01 -OPĆI'!F77+'02- AGLOMERACIJA BANJOLE'!F77+'03-AGLOMERACIJA MEDULIN'!F77+'04-KANALIZACIJA SVI'!F77+'05-AGLOMERACIJA PREMANTURA'!F77+'06-PREFAKTURIRATI MED EKO SERVI'!F77</f>
        <v>11000</v>
      </c>
    </row>
    <row r="78" spans="1:6" ht="30" customHeight="1" x14ac:dyDescent="0.25">
      <c r="A78" s="11"/>
      <c r="B78" s="10" t="s">
        <v>77</v>
      </c>
      <c r="C78" s="38">
        <f>'01 -OPĆI'!C78+'02- AGLOMERACIJA BANJOLE'!C78+'03-AGLOMERACIJA MEDULIN'!C78+'04-KANALIZACIJA SVI'!C78+'05-AGLOMERACIJA PREMANTURA'!C78+'06-PREFAKTURIRATI MED EKO SERVI'!C78</f>
        <v>41800</v>
      </c>
      <c r="D78" s="38">
        <f>'01 -OPĆI'!D78+'02- AGLOMERACIJA BANJOLE'!D78+'03-AGLOMERACIJA MEDULIN'!D78+'04-KANALIZACIJA SVI'!D78+'05-AGLOMERACIJA PREMANTURA'!D78+'06-PREFAKTURIRATI MED EKO SERVI'!D78</f>
        <v>43553.93</v>
      </c>
      <c r="E78" s="38">
        <f>'01 -OPĆI'!E78+'02- AGLOMERACIJA BANJOLE'!E78+'03-AGLOMERACIJA MEDULIN'!E78+'04-KANALIZACIJA SVI'!E78+'05-AGLOMERACIJA PREMANTURA'!E78+'06-PREFAKTURIRATI MED EKO SERVI'!E78</f>
        <v>0</v>
      </c>
      <c r="F78" s="38">
        <f>'01 -OPĆI'!F78+'02- AGLOMERACIJA BANJOLE'!F78+'03-AGLOMERACIJA MEDULIN'!F78+'04-KANALIZACIJA SVI'!F78+'05-AGLOMERACIJA PREMANTURA'!F78+'06-PREFAKTURIRATI MED EKO SERVI'!F78</f>
        <v>56100</v>
      </c>
    </row>
    <row r="79" spans="1:6" ht="36.75" customHeight="1" x14ac:dyDescent="0.25">
      <c r="A79" s="11"/>
      <c r="B79" s="10" t="s">
        <v>78</v>
      </c>
      <c r="C79" s="38">
        <f>'01 -OPĆI'!C79+'02- AGLOMERACIJA BANJOLE'!C79+'03-AGLOMERACIJA MEDULIN'!C79+'04-KANALIZACIJA SVI'!C79+'05-AGLOMERACIJA PREMANTURA'!C79+'06-PREFAKTURIRATI MED EKO SERVI'!C79</f>
        <v>0</v>
      </c>
      <c r="D79" s="38">
        <f>'01 -OPĆI'!D79+'02- AGLOMERACIJA BANJOLE'!D79+'03-AGLOMERACIJA MEDULIN'!D79+'04-KANALIZACIJA SVI'!D79+'05-AGLOMERACIJA PREMANTURA'!D79+'06-PREFAKTURIRATI MED EKO SERVI'!D79</f>
        <v>0</v>
      </c>
      <c r="E79" s="38">
        <f>'01 -OPĆI'!E79+'02- AGLOMERACIJA BANJOLE'!E79+'03-AGLOMERACIJA MEDULIN'!E79+'04-KANALIZACIJA SVI'!E79+'05-AGLOMERACIJA PREMANTURA'!E79+'06-PREFAKTURIRATI MED EKO SERVI'!E79</f>
        <v>0</v>
      </c>
      <c r="F79" s="38">
        <f>'01 -OPĆI'!F79+'02- AGLOMERACIJA BANJOLE'!F79+'03-AGLOMERACIJA MEDULIN'!F79+'04-KANALIZACIJA SVI'!F79+'05-AGLOMERACIJA PREMANTURA'!F79+'06-PREFAKTURIRATI MED EKO SERVI'!F79</f>
        <v>0</v>
      </c>
    </row>
    <row r="80" spans="1:6" ht="30" customHeight="1" x14ac:dyDescent="0.25">
      <c r="A80" s="11"/>
      <c r="B80" s="10" t="s">
        <v>79</v>
      </c>
      <c r="C80" s="38">
        <f>'01 -OPĆI'!C80+'02- AGLOMERACIJA BANJOLE'!C80+'03-AGLOMERACIJA MEDULIN'!C80+'04-KANALIZACIJA SVI'!C80+'05-AGLOMERACIJA PREMANTURA'!C80+'06-PREFAKTURIRATI MED EKO SERVI'!C80</f>
        <v>0</v>
      </c>
      <c r="D80" s="38">
        <f>'01 -OPĆI'!D80+'02- AGLOMERACIJA BANJOLE'!D80+'03-AGLOMERACIJA MEDULIN'!D80+'04-KANALIZACIJA SVI'!D80+'05-AGLOMERACIJA PREMANTURA'!D80+'06-PREFAKTURIRATI MED EKO SERVI'!D80</f>
        <v>0</v>
      </c>
      <c r="E80" s="38">
        <f>'01 -OPĆI'!E80+'02- AGLOMERACIJA BANJOLE'!E80+'03-AGLOMERACIJA MEDULIN'!E80+'04-KANALIZACIJA SVI'!E80+'05-AGLOMERACIJA PREMANTURA'!E80+'06-PREFAKTURIRATI MED EKO SERVI'!E80</f>
        <v>0</v>
      </c>
      <c r="F80" s="38">
        <f>'01 -OPĆI'!F80+'02- AGLOMERACIJA BANJOLE'!F80+'03-AGLOMERACIJA MEDULIN'!F80+'04-KANALIZACIJA SVI'!F80+'05-AGLOMERACIJA PREMANTURA'!F80+'06-PREFAKTURIRATI MED EKO SERVI'!F80</f>
        <v>0</v>
      </c>
    </row>
    <row r="81" spans="1:6" ht="30" customHeight="1" x14ac:dyDescent="0.25">
      <c r="A81" s="11"/>
      <c r="B81" s="10" t="s">
        <v>158</v>
      </c>
      <c r="C81" s="38">
        <f>'01 -OPĆI'!C81+'02- AGLOMERACIJA BANJOLE'!C81+'03-AGLOMERACIJA MEDULIN'!C81+'04-KANALIZACIJA SVI'!C81+'05-AGLOMERACIJA PREMANTURA'!C81+'06-PREFAKTURIRATI MED EKO SERVI'!C81</f>
        <v>570000</v>
      </c>
      <c r="D81" s="38">
        <f>'01 -OPĆI'!D81+'02- AGLOMERACIJA BANJOLE'!D81+'03-AGLOMERACIJA MEDULIN'!D81+'04-KANALIZACIJA SVI'!D81+'05-AGLOMERACIJA PREMANTURA'!D81+'06-PREFAKTURIRATI MED EKO SERVI'!D81</f>
        <v>311322.21999999997</v>
      </c>
      <c r="E81" s="38">
        <f>'01 -OPĆI'!E81+'02- AGLOMERACIJA BANJOLE'!E81+'03-AGLOMERACIJA MEDULIN'!E81+'04-KANALIZACIJA SVI'!E81+'05-AGLOMERACIJA PREMANTURA'!E81+'06-PREFAKTURIRATI MED EKO SERVI'!E81</f>
        <v>0</v>
      </c>
      <c r="F81" s="38">
        <f>'01 -OPĆI'!F81+'02- AGLOMERACIJA BANJOLE'!F81+'03-AGLOMERACIJA MEDULIN'!F81+'04-KANALIZACIJA SVI'!F81+'05-AGLOMERACIJA PREMANTURA'!F81+'06-PREFAKTURIRATI MED EKO SERVI'!F81</f>
        <v>415000</v>
      </c>
    </row>
    <row r="82" spans="1:6" ht="30" customHeight="1" x14ac:dyDescent="0.25">
      <c r="A82" s="11"/>
      <c r="B82" s="10" t="s">
        <v>159</v>
      </c>
      <c r="C82" s="38">
        <f>'01 -OPĆI'!C82+'02- AGLOMERACIJA BANJOLE'!C82+'03-AGLOMERACIJA MEDULIN'!C82+'04-KANALIZACIJA SVI'!C82+'05-AGLOMERACIJA PREMANTURA'!C82+'06-PREFAKTURIRATI MED EKO SERVI'!C82</f>
        <v>0</v>
      </c>
      <c r="D82" s="38">
        <f>'01 -OPĆI'!D82+'02- AGLOMERACIJA BANJOLE'!D82+'03-AGLOMERACIJA MEDULIN'!D82+'04-KANALIZACIJA SVI'!D82+'05-AGLOMERACIJA PREMANTURA'!D82+'06-PREFAKTURIRATI MED EKO SERVI'!D82</f>
        <v>0</v>
      </c>
      <c r="E82" s="38">
        <f>'01 -OPĆI'!E82+'02- AGLOMERACIJA BANJOLE'!E82+'03-AGLOMERACIJA MEDULIN'!E82+'04-KANALIZACIJA SVI'!E82+'05-AGLOMERACIJA PREMANTURA'!E82+'06-PREFAKTURIRATI MED EKO SERVI'!E82</f>
        <v>0</v>
      </c>
      <c r="F82" s="38">
        <f>'01 -OPĆI'!F82+'02- AGLOMERACIJA BANJOLE'!F82+'03-AGLOMERACIJA MEDULIN'!F82+'04-KANALIZACIJA SVI'!F82+'05-AGLOMERACIJA PREMANTURA'!F82+'06-PREFAKTURIRATI MED EKO SERVI'!F82</f>
        <v>0</v>
      </c>
    </row>
    <row r="83" spans="1:6" ht="30" customHeight="1" x14ac:dyDescent="0.25">
      <c r="A83" s="11"/>
      <c r="B83" s="10" t="s">
        <v>82</v>
      </c>
      <c r="C83" s="38">
        <f>'01 -OPĆI'!C83+'02- AGLOMERACIJA BANJOLE'!C83+'03-AGLOMERACIJA MEDULIN'!C83+'04-KANALIZACIJA SVI'!C83+'05-AGLOMERACIJA PREMANTURA'!C83+'06-PREFAKTURIRATI MED EKO SERVI'!C83</f>
        <v>0</v>
      </c>
      <c r="D83" s="38">
        <f>'01 -OPĆI'!D83+'02- AGLOMERACIJA BANJOLE'!D83+'03-AGLOMERACIJA MEDULIN'!D83+'04-KANALIZACIJA SVI'!D83+'05-AGLOMERACIJA PREMANTURA'!D83+'06-PREFAKTURIRATI MED EKO SERVI'!D83</f>
        <v>0</v>
      </c>
      <c r="E83" s="38">
        <f>'01 -OPĆI'!E83+'02- AGLOMERACIJA BANJOLE'!E83+'03-AGLOMERACIJA MEDULIN'!E83+'04-KANALIZACIJA SVI'!E83+'05-AGLOMERACIJA PREMANTURA'!E83+'06-PREFAKTURIRATI MED EKO SERVI'!E83</f>
        <v>0</v>
      </c>
      <c r="F83" s="38">
        <f>'01 -OPĆI'!F83+'02- AGLOMERACIJA BANJOLE'!F83+'03-AGLOMERACIJA MEDULIN'!F83+'04-KANALIZACIJA SVI'!F83+'05-AGLOMERACIJA PREMANTURA'!F83+'06-PREFAKTURIRATI MED EKO SERVI'!F83</f>
        <v>0</v>
      </c>
    </row>
    <row r="84" spans="1:6" ht="30" customHeight="1" x14ac:dyDescent="0.25">
      <c r="A84" s="11"/>
      <c r="B84" s="10" t="s">
        <v>83</v>
      </c>
      <c r="C84" s="38">
        <f>'01 -OPĆI'!C84+'02- AGLOMERACIJA BANJOLE'!C84+'03-AGLOMERACIJA MEDULIN'!C84+'04-KANALIZACIJA SVI'!C84+'05-AGLOMERACIJA PREMANTURA'!C84+'06-PREFAKTURIRATI MED EKO SERVI'!C84</f>
        <v>0</v>
      </c>
      <c r="D84" s="38">
        <f>'01 -OPĆI'!D84+'02- AGLOMERACIJA BANJOLE'!D84+'03-AGLOMERACIJA MEDULIN'!D84+'04-KANALIZACIJA SVI'!D84+'05-AGLOMERACIJA PREMANTURA'!D84+'06-PREFAKTURIRATI MED EKO SERVI'!D84</f>
        <v>0</v>
      </c>
      <c r="E84" s="38">
        <f>'01 -OPĆI'!E84+'02- AGLOMERACIJA BANJOLE'!E84+'03-AGLOMERACIJA MEDULIN'!E84+'04-KANALIZACIJA SVI'!E84+'05-AGLOMERACIJA PREMANTURA'!E84+'06-PREFAKTURIRATI MED EKO SERVI'!E84</f>
        <v>0</v>
      </c>
      <c r="F84" s="38">
        <f>'01 -OPĆI'!F84+'02- AGLOMERACIJA BANJOLE'!F84+'03-AGLOMERACIJA MEDULIN'!F84+'04-KANALIZACIJA SVI'!F84+'05-AGLOMERACIJA PREMANTURA'!F84+'06-PREFAKTURIRATI MED EKO SERVI'!F84</f>
        <v>0</v>
      </c>
    </row>
    <row r="85" spans="1:6" ht="30" customHeight="1" x14ac:dyDescent="0.25">
      <c r="A85" s="11"/>
      <c r="B85" s="10" t="s">
        <v>160</v>
      </c>
      <c r="C85" s="38">
        <f>'01 -OPĆI'!C85+'02- AGLOMERACIJA BANJOLE'!C85+'03-AGLOMERACIJA MEDULIN'!C85+'04-KANALIZACIJA SVI'!C85+'05-AGLOMERACIJA PREMANTURA'!C85+'06-PREFAKTURIRATI MED EKO SERVI'!C85</f>
        <v>0</v>
      </c>
      <c r="D85" s="38">
        <f>'01 -OPĆI'!D85+'02- AGLOMERACIJA BANJOLE'!D85+'03-AGLOMERACIJA MEDULIN'!D85+'04-KANALIZACIJA SVI'!D85+'05-AGLOMERACIJA PREMANTURA'!D85+'06-PREFAKTURIRATI MED EKO SERVI'!D85</f>
        <v>0</v>
      </c>
      <c r="E85" s="38">
        <f>'01 -OPĆI'!E85+'02- AGLOMERACIJA BANJOLE'!E85+'03-AGLOMERACIJA MEDULIN'!E85+'04-KANALIZACIJA SVI'!E85+'05-AGLOMERACIJA PREMANTURA'!E85+'06-PREFAKTURIRATI MED EKO SERVI'!E85</f>
        <v>0</v>
      </c>
      <c r="F85" s="38">
        <f>'01 -OPĆI'!F85+'02- AGLOMERACIJA BANJOLE'!F85+'03-AGLOMERACIJA MEDULIN'!F85+'04-KANALIZACIJA SVI'!F85+'05-AGLOMERACIJA PREMANTURA'!F85+'06-PREFAKTURIRATI MED EKO SERVI'!F85</f>
        <v>0</v>
      </c>
    </row>
    <row r="86" spans="1:6" ht="30" customHeight="1" x14ac:dyDescent="0.25">
      <c r="A86" s="11"/>
      <c r="B86" s="10" t="s">
        <v>161</v>
      </c>
      <c r="C86" s="38">
        <f>'01 -OPĆI'!C86+'02- AGLOMERACIJA BANJOLE'!C86+'03-AGLOMERACIJA MEDULIN'!C86+'04-KANALIZACIJA SVI'!C86+'05-AGLOMERACIJA PREMANTURA'!C86+'06-PREFAKTURIRATI MED EKO SERVI'!C86</f>
        <v>0</v>
      </c>
      <c r="D86" s="38">
        <f>'01 -OPĆI'!D86+'02- AGLOMERACIJA BANJOLE'!D86+'03-AGLOMERACIJA MEDULIN'!D86+'04-KANALIZACIJA SVI'!D86+'05-AGLOMERACIJA PREMANTURA'!D86+'06-PREFAKTURIRATI MED EKO SERVI'!D86</f>
        <v>0</v>
      </c>
      <c r="E86" s="38">
        <f>'01 -OPĆI'!E86+'02- AGLOMERACIJA BANJOLE'!E86+'03-AGLOMERACIJA MEDULIN'!E86+'04-KANALIZACIJA SVI'!E86+'05-AGLOMERACIJA PREMANTURA'!E86+'06-PREFAKTURIRATI MED EKO SERVI'!E86</f>
        <v>0</v>
      </c>
      <c r="F86" s="38">
        <f>'01 -OPĆI'!F86+'02- AGLOMERACIJA BANJOLE'!F86+'03-AGLOMERACIJA MEDULIN'!F86+'04-KANALIZACIJA SVI'!F86+'05-AGLOMERACIJA PREMANTURA'!F86+'06-PREFAKTURIRATI MED EKO SERVI'!F86</f>
        <v>0</v>
      </c>
    </row>
    <row r="87" spans="1:6" ht="30" customHeight="1" x14ac:dyDescent="0.25">
      <c r="A87" s="11"/>
      <c r="B87" s="10" t="s">
        <v>162</v>
      </c>
      <c r="C87" s="38">
        <f>'01 -OPĆI'!C87+'02- AGLOMERACIJA BANJOLE'!C87+'03-AGLOMERACIJA MEDULIN'!C87+'04-KANALIZACIJA SVI'!C87+'05-AGLOMERACIJA PREMANTURA'!C87+'06-PREFAKTURIRATI MED EKO SERVI'!C87</f>
        <v>70000</v>
      </c>
      <c r="D87" s="38">
        <f>'01 -OPĆI'!D87+'02- AGLOMERACIJA BANJOLE'!D87+'03-AGLOMERACIJA MEDULIN'!D87+'04-KANALIZACIJA SVI'!D87+'05-AGLOMERACIJA PREMANTURA'!D87+'06-PREFAKTURIRATI MED EKO SERVI'!D87</f>
        <v>54163.16</v>
      </c>
      <c r="E87" s="38">
        <f>'01 -OPĆI'!E87+'02- AGLOMERACIJA BANJOLE'!E87+'03-AGLOMERACIJA MEDULIN'!E87+'04-KANALIZACIJA SVI'!E87+'05-AGLOMERACIJA PREMANTURA'!E87+'06-PREFAKTURIRATI MED EKO SERVI'!E87</f>
        <v>0</v>
      </c>
      <c r="F87" s="38">
        <f>'01 -OPĆI'!F87+'02- AGLOMERACIJA BANJOLE'!F87+'03-AGLOMERACIJA MEDULIN'!F87+'04-KANALIZACIJA SVI'!F87+'05-AGLOMERACIJA PREMANTURA'!F87+'06-PREFAKTURIRATI MED EKO SERVI'!F87</f>
        <v>70000</v>
      </c>
    </row>
    <row r="88" spans="1:6" ht="30" customHeight="1" x14ac:dyDescent="0.25">
      <c r="A88" s="11"/>
      <c r="B88" s="10" t="s">
        <v>163</v>
      </c>
      <c r="C88" s="38">
        <f>'01 -OPĆI'!C88+'02- AGLOMERACIJA BANJOLE'!C88+'03-AGLOMERACIJA MEDULIN'!C88+'04-KANALIZACIJA SVI'!C88+'05-AGLOMERACIJA PREMANTURA'!C88+'06-PREFAKTURIRATI MED EKO SERVI'!C88</f>
        <v>0</v>
      </c>
      <c r="D88" s="38">
        <f>'01 -OPĆI'!D88+'02- AGLOMERACIJA BANJOLE'!D88+'03-AGLOMERACIJA MEDULIN'!D88+'04-KANALIZACIJA SVI'!D88+'05-AGLOMERACIJA PREMANTURA'!D88+'06-PREFAKTURIRATI MED EKO SERVI'!D88</f>
        <v>0</v>
      </c>
      <c r="E88" s="38">
        <f>'01 -OPĆI'!E88+'02- AGLOMERACIJA BANJOLE'!E88+'03-AGLOMERACIJA MEDULIN'!E88+'04-KANALIZACIJA SVI'!E88+'05-AGLOMERACIJA PREMANTURA'!E88+'06-PREFAKTURIRATI MED EKO SERVI'!E88</f>
        <v>600</v>
      </c>
      <c r="F88" s="38">
        <f>'01 -OPĆI'!F88+'02- AGLOMERACIJA BANJOLE'!F88+'03-AGLOMERACIJA MEDULIN'!F88+'04-KANALIZACIJA SVI'!F88+'05-AGLOMERACIJA PREMANTURA'!F88+'06-PREFAKTURIRATI MED EKO SERVI'!F88</f>
        <v>0</v>
      </c>
    </row>
    <row r="89" spans="1:6" ht="30" customHeight="1" x14ac:dyDescent="0.25">
      <c r="A89" s="11"/>
      <c r="B89" s="10" t="s">
        <v>164</v>
      </c>
      <c r="C89" s="38">
        <f>'01 -OPĆI'!C89+'02- AGLOMERACIJA BANJOLE'!C89+'03-AGLOMERACIJA MEDULIN'!C89+'04-KANALIZACIJA SVI'!C89+'05-AGLOMERACIJA PREMANTURA'!C89+'06-PREFAKTURIRATI MED EKO SERVI'!C89</f>
        <v>63200</v>
      </c>
      <c r="D89" s="38">
        <f>'01 -OPĆI'!D89+'02- AGLOMERACIJA BANJOLE'!D89+'03-AGLOMERACIJA MEDULIN'!D89+'04-KANALIZACIJA SVI'!D89+'05-AGLOMERACIJA PREMANTURA'!D89+'06-PREFAKTURIRATI MED EKO SERVI'!D89</f>
        <v>58413.75</v>
      </c>
      <c r="E89" s="38">
        <f>'01 -OPĆI'!E89+'02- AGLOMERACIJA BANJOLE'!E89+'03-AGLOMERACIJA MEDULIN'!E89+'04-KANALIZACIJA SVI'!E89+'05-AGLOMERACIJA PREMANTURA'!E89+'06-PREFAKTURIRATI MED EKO SERVI'!E89</f>
        <v>0</v>
      </c>
      <c r="F89" s="38">
        <f>'01 -OPĆI'!F89+'02- AGLOMERACIJA BANJOLE'!F89+'03-AGLOMERACIJA MEDULIN'!F89+'04-KANALIZACIJA SVI'!F89+'05-AGLOMERACIJA PREMANTURA'!F89+'06-PREFAKTURIRATI MED EKO SERVI'!F89</f>
        <v>64850</v>
      </c>
    </row>
    <row r="90" spans="1:6" ht="30" customHeight="1" x14ac:dyDescent="0.25">
      <c r="A90" s="11"/>
      <c r="B90" s="10" t="s">
        <v>165</v>
      </c>
      <c r="C90" s="38">
        <f>'01 -OPĆI'!C90+'02- AGLOMERACIJA BANJOLE'!C90+'03-AGLOMERACIJA MEDULIN'!C90+'04-KANALIZACIJA SVI'!C90+'05-AGLOMERACIJA PREMANTURA'!C90+'06-PREFAKTURIRATI MED EKO SERVI'!C90</f>
        <v>32000</v>
      </c>
      <c r="D90" s="38">
        <f>'01 -OPĆI'!D90+'02- AGLOMERACIJA BANJOLE'!D90+'03-AGLOMERACIJA MEDULIN'!D90+'04-KANALIZACIJA SVI'!D90+'05-AGLOMERACIJA PREMANTURA'!D90+'06-PREFAKTURIRATI MED EKO SERVI'!D90</f>
        <v>0</v>
      </c>
      <c r="E90" s="38">
        <f>'01 -OPĆI'!E90+'02- AGLOMERACIJA BANJOLE'!E90+'03-AGLOMERACIJA MEDULIN'!E90+'04-KANALIZACIJA SVI'!E90+'05-AGLOMERACIJA PREMANTURA'!E90+'06-PREFAKTURIRATI MED EKO SERVI'!E90</f>
        <v>35000</v>
      </c>
      <c r="F90" s="38">
        <f>'01 -OPĆI'!F90+'02- AGLOMERACIJA BANJOLE'!F90+'03-AGLOMERACIJA MEDULIN'!F90+'04-KANALIZACIJA SVI'!F90+'05-AGLOMERACIJA PREMANTURA'!F90+'06-PREFAKTURIRATI MED EKO SERVI'!F90</f>
        <v>1000</v>
      </c>
    </row>
    <row r="91" spans="1:6" ht="30" customHeight="1" x14ac:dyDescent="0.25">
      <c r="A91" s="11"/>
      <c r="B91" s="10" t="s">
        <v>166</v>
      </c>
      <c r="C91" s="38">
        <f>'01 -OPĆI'!C91+'02- AGLOMERACIJA BANJOLE'!C91+'03-AGLOMERACIJA MEDULIN'!C91+'04-KANALIZACIJA SVI'!C91+'05-AGLOMERACIJA PREMANTURA'!C91+'06-PREFAKTURIRATI MED EKO SERVI'!C91</f>
        <v>255000</v>
      </c>
      <c r="D91" s="38">
        <f>'01 -OPĆI'!D91+'02- AGLOMERACIJA BANJOLE'!D91+'03-AGLOMERACIJA MEDULIN'!D91+'04-KANALIZACIJA SVI'!D91+'05-AGLOMERACIJA PREMANTURA'!D91+'06-PREFAKTURIRATI MED EKO SERVI'!D91</f>
        <v>33122</v>
      </c>
      <c r="E91" s="38">
        <f>'01 -OPĆI'!E91+'02- AGLOMERACIJA BANJOLE'!E91+'03-AGLOMERACIJA MEDULIN'!E91+'04-KANALIZACIJA SVI'!E91+'05-AGLOMERACIJA PREMANTURA'!E91+'06-PREFAKTURIRATI MED EKO SERVI'!E91</f>
        <v>0</v>
      </c>
      <c r="F91" s="38">
        <f>'01 -OPĆI'!F91+'02- AGLOMERACIJA BANJOLE'!F91+'03-AGLOMERACIJA MEDULIN'!F91+'04-KANALIZACIJA SVI'!F91+'05-AGLOMERACIJA PREMANTURA'!F91+'06-PREFAKTURIRATI MED EKO SERVI'!F91</f>
        <v>52000</v>
      </c>
    </row>
    <row r="92" spans="1:6" ht="30" customHeight="1" x14ac:dyDescent="0.25">
      <c r="A92" s="11"/>
      <c r="B92" s="10" t="s">
        <v>167</v>
      </c>
      <c r="C92" s="38">
        <f>'01 -OPĆI'!C92+'02- AGLOMERACIJA BANJOLE'!C92+'03-AGLOMERACIJA MEDULIN'!C92+'04-KANALIZACIJA SVI'!C92+'05-AGLOMERACIJA PREMANTURA'!C92+'06-PREFAKTURIRATI MED EKO SERVI'!C92</f>
        <v>40000</v>
      </c>
      <c r="D92" s="38">
        <f>'01 -OPĆI'!D92+'02- AGLOMERACIJA BANJOLE'!D92+'03-AGLOMERACIJA MEDULIN'!D92+'04-KANALIZACIJA SVI'!D92+'05-AGLOMERACIJA PREMANTURA'!D92+'06-PREFAKTURIRATI MED EKO SERVI'!D92</f>
        <v>133032.29999999999</v>
      </c>
      <c r="E92" s="38">
        <f>'01 -OPĆI'!E92+'02- AGLOMERACIJA BANJOLE'!E92+'03-AGLOMERACIJA MEDULIN'!E92+'04-KANALIZACIJA SVI'!E92+'05-AGLOMERACIJA PREMANTURA'!E92+'06-PREFAKTURIRATI MED EKO SERVI'!E92</f>
        <v>0</v>
      </c>
      <c r="F92" s="38">
        <f>'01 -OPĆI'!F92+'02- AGLOMERACIJA BANJOLE'!F92+'03-AGLOMERACIJA MEDULIN'!F92+'04-KANALIZACIJA SVI'!F92+'05-AGLOMERACIJA PREMANTURA'!F92+'06-PREFAKTURIRATI MED EKO SERVI'!F92</f>
        <v>142500</v>
      </c>
    </row>
    <row r="93" spans="1:6" ht="30" customHeight="1" x14ac:dyDescent="0.25">
      <c r="A93" s="11"/>
      <c r="B93" s="10" t="s">
        <v>168</v>
      </c>
      <c r="C93" s="38">
        <f>'01 -OPĆI'!C93+'02- AGLOMERACIJA BANJOLE'!C93+'03-AGLOMERACIJA MEDULIN'!C93+'04-KANALIZACIJA SVI'!C93+'05-AGLOMERACIJA PREMANTURA'!C93+'06-PREFAKTURIRATI MED EKO SERVI'!C93</f>
        <v>0</v>
      </c>
      <c r="D93" s="38">
        <f>'01 -OPĆI'!D93+'02- AGLOMERACIJA BANJOLE'!D93+'03-AGLOMERACIJA MEDULIN'!D93+'04-KANALIZACIJA SVI'!D93+'05-AGLOMERACIJA PREMANTURA'!D93+'06-PREFAKTURIRATI MED EKO SERVI'!D93</f>
        <v>0</v>
      </c>
      <c r="E93" s="38">
        <f>'01 -OPĆI'!E93+'02- AGLOMERACIJA BANJOLE'!E93+'03-AGLOMERACIJA MEDULIN'!E93+'04-KANALIZACIJA SVI'!E93+'05-AGLOMERACIJA PREMANTURA'!E93+'06-PREFAKTURIRATI MED EKO SERVI'!E93</f>
        <v>0</v>
      </c>
      <c r="F93" s="38">
        <f>'01 -OPĆI'!F93+'02- AGLOMERACIJA BANJOLE'!F93+'03-AGLOMERACIJA MEDULIN'!F93+'04-KANALIZACIJA SVI'!F93+'05-AGLOMERACIJA PREMANTURA'!F93+'06-PREFAKTURIRATI MED EKO SERVI'!F93</f>
        <v>0</v>
      </c>
    </row>
    <row r="94" spans="1:6" ht="30" customHeight="1" x14ac:dyDescent="0.25">
      <c r="A94" s="11"/>
      <c r="B94" s="10"/>
      <c r="C94" s="38">
        <f>'01 -OPĆI'!C94+'02- AGLOMERACIJA BANJOLE'!C94+'03-AGLOMERACIJA MEDULIN'!C94+'04-KANALIZACIJA SVI'!C94+'05-AGLOMERACIJA PREMANTURA'!C94+'06-PREFAKTURIRATI MED EKO SERVI'!C94</f>
        <v>0</v>
      </c>
      <c r="D94" s="38">
        <f>'01 -OPĆI'!D94+'02- AGLOMERACIJA BANJOLE'!D94+'03-AGLOMERACIJA MEDULIN'!D94+'04-KANALIZACIJA SVI'!D94+'05-AGLOMERACIJA PREMANTURA'!D94+'06-PREFAKTURIRATI MED EKO SERVI'!D94</f>
        <v>0</v>
      </c>
      <c r="E94" s="38">
        <f>'01 -OPĆI'!E94+'02- AGLOMERACIJA BANJOLE'!E94+'03-AGLOMERACIJA MEDULIN'!E94+'04-KANALIZACIJA SVI'!E94+'05-AGLOMERACIJA PREMANTURA'!E94+'06-PREFAKTURIRATI MED EKO SERVI'!E94</f>
        <v>0</v>
      </c>
      <c r="F94" s="38">
        <f>'01 -OPĆI'!F94+'02- AGLOMERACIJA BANJOLE'!F94+'03-AGLOMERACIJA MEDULIN'!F94+'04-KANALIZACIJA SVI'!F94+'05-AGLOMERACIJA PREMANTURA'!F94+'06-PREFAKTURIRATI MED EKO SERVI'!F94</f>
        <v>0</v>
      </c>
    </row>
    <row r="95" spans="1:6" ht="30" customHeight="1" x14ac:dyDescent="0.25">
      <c r="A95" s="11"/>
      <c r="B95" s="10" t="s">
        <v>91</v>
      </c>
      <c r="C95" s="38">
        <f>'01 -OPĆI'!C95+'02- AGLOMERACIJA BANJOLE'!C95+'03-AGLOMERACIJA MEDULIN'!C95+'04-KANALIZACIJA SVI'!C95+'05-AGLOMERACIJA PREMANTURA'!C95+'06-PREFAKTURIRATI MED EKO SERVI'!C95</f>
        <v>0</v>
      </c>
      <c r="D95" s="38">
        <f>'01 -OPĆI'!D95+'02- AGLOMERACIJA BANJOLE'!D95+'03-AGLOMERACIJA MEDULIN'!D95+'04-KANALIZACIJA SVI'!D95+'05-AGLOMERACIJA PREMANTURA'!D95+'06-PREFAKTURIRATI MED EKO SERVI'!D95</f>
        <v>1500</v>
      </c>
      <c r="E95" s="38">
        <f>'01 -OPĆI'!E95+'02- AGLOMERACIJA BANJOLE'!E95+'03-AGLOMERACIJA MEDULIN'!E95+'04-KANALIZACIJA SVI'!E95+'05-AGLOMERACIJA PREMANTURA'!E95+'06-PREFAKTURIRATI MED EKO SERVI'!E95</f>
        <v>500</v>
      </c>
      <c r="F95" s="38">
        <f>'01 -OPĆI'!F95+'02- AGLOMERACIJA BANJOLE'!F95+'03-AGLOMERACIJA MEDULIN'!F95+'04-KANALIZACIJA SVI'!F95+'05-AGLOMERACIJA PREMANTURA'!F95+'06-PREFAKTURIRATI MED EKO SERVI'!F95</f>
        <v>1500</v>
      </c>
    </row>
    <row r="96" spans="1:6" ht="30" customHeight="1" x14ac:dyDescent="0.25">
      <c r="A96" s="11"/>
      <c r="B96" s="10" t="s">
        <v>92</v>
      </c>
      <c r="C96" s="38">
        <f>'01 -OPĆI'!C96+'02- AGLOMERACIJA BANJOLE'!C96+'03-AGLOMERACIJA MEDULIN'!C96+'04-KANALIZACIJA SVI'!C96+'05-AGLOMERACIJA PREMANTURA'!C96+'06-PREFAKTURIRATI MED EKO SERVI'!C96</f>
        <v>0</v>
      </c>
      <c r="D96" s="38">
        <f>'01 -OPĆI'!D96+'02- AGLOMERACIJA BANJOLE'!D96+'03-AGLOMERACIJA MEDULIN'!D96+'04-KANALIZACIJA SVI'!D96+'05-AGLOMERACIJA PREMANTURA'!D96+'06-PREFAKTURIRATI MED EKO SERVI'!D96</f>
        <v>0</v>
      </c>
      <c r="E96" s="38">
        <f>'01 -OPĆI'!E96+'02- AGLOMERACIJA BANJOLE'!E96+'03-AGLOMERACIJA MEDULIN'!E96+'04-KANALIZACIJA SVI'!E96+'05-AGLOMERACIJA PREMANTURA'!E96+'06-PREFAKTURIRATI MED EKO SERVI'!E96</f>
        <v>0</v>
      </c>
      <c r="F96" s="38">
        <f>'01 -OPĆI'!F96+'02- AGLOMERACIJA BANJOLE'!F96+'03-AGLOMERACIJA MEDULIN'!F96+'04-KANALIZACIJA SVI'!F96+'05-AGLOMERACIJA PREMANTURA'!F96+'06-PREFAKTURIRATI MED EKO SERVI'!F96</f>
        <v>0</v>
      </c>
    </row>
    <row r="97" spans="1:6" ht="30" customHeight="1" x14ac:dyDescent="0.25">
      <c r="A97" s="11"/>
      <c r="B97" s="10" t="s">
        <v>93</v>
      </c>
      <c r="C97" s="38">
        <f>'01 -OPĆI'!C97+'02- AGLOMERACIJA BANJOLE'!C97+'03-AGLOMERACIJA MEDULIN'!C97+'04-KANALIZACIJA SVI'!C97+'05-AGLOMERACIJA PREMANTURA'!C97+'06-PREFAKTURIRATI MED EKO SERVI'!C97</f>
        <v>21300</v>
      </c>
      <c r="D97" s="38">
        <f>'01 -OPĆI'!D97+'02- AGLOMERACIJA BANJOLE'!D97+'03-AGLOMERACIJA MEDULIN'!D97+'04-KANALIZACIJA SVI'!D97+'05-AGLOMERACIJA PREMANTURA'!D97+'06-PREFAKTURIRATI MED EKO SERVI'!D97</f>
        <v>42205.5</v>
      </c>
      <c r="E97" s="38">
        <f>'01 -OPĆI'!E97+'02- AGLOMERACIJA BANJOLE'!E97+'03-AGLOMERACIJA MEDULIN'!E97+'04-KANALIZACIJA SVI'!E97+'05-AGLOMERACIJA PREMANTURA'!E97+'06-PREFAKTURIRATI MED EKO SERVI'!E97</f>
        <v>0</v>
      </c>
      <c r="F97" s="38">
        <f>'01 -OPĆI'!F97+'02- AGLOMERACIJA BANJOLE'!F97+'03-AGLOMERACIJA MEDULIN'!F97+'04-KANALIZACIJA SVI'!F97+'05-AGLOMERACIJA PREMANTURA'!F97+'06-PREFAKTURIRATI MED EKO SERVI'!F97</f>
        <v>49150</v>
      </c>
    </row>
    <row r="98" spans="1:6" ht="30" customHeight="1" x14ac:dyDescent="0.25">
      <c r="A98" s="11"/>
      <c r="B98" s="10" t="s">
        <v>131</v>
      </c>
      <c r="C98" s="38">
        <f>'01 -OPĆI'!C98+'02- AGLOMERACIJA BANJOLE'!C98+'03-AGLOMERACIJA MEDULIN'!C98+'04-KANALIZACIJA SVI'!C98+'05-AGLOMERACIJA PREMANTURA'!C98+'06-PREFAKTURIRATI MED EKO SERVI'!C98</f>
        <v>8050</v>
      </c>
      <c r="D98" s="38">
        <f>'01 -OPĆI'!D98+'02- AGLOMERACIJA BANJOLE'!D98+'03-AGLOMERACIJA MEDULIN'!D98+'04-KANALIZACIJA SVI'!D98+'05-AGLOMERACIJA PREMANTURA'!D98+'06-PREFAKTURIRATI MED EKO SERVI'!D98</f>
        <v>4008.36</v>
      </c>
      <c r="E98" s="38">
        <f>'01 -OPĆI'!E98+'02- AGLOMERACIJA BANJOLE'!E98+'03-AGLOMERACIJA MEDULIN'!E98+'04-KANALIZACIJA SVI'!E98+'05-AGLOMERACIJA PREMANTURA'!E98+'06-PREFAKTURIRATI MED EKO SERVI'!E98</f>
        <v>0</v>
      </c>
      <c r="F98" s="38">
        <f>'01 -OPĆI'!F98+'02- AGLOMERACIJA BANJOLE'!F98+'03-AGLOMERACIJA MEDULIN'!F98+'04-KANALIZACIJA SVI'!F98+'05-AGLOMERACIJA PREMANTURA'!F98+'06-PREFAKTURIRATI MED EKO SERVI'!F98</f>
        <v>12000</v>
      </c>
    </row>
    <row r="99" spans="1:6" s="54" customFormat="1" ht="30" customHeight="1" x14ac:dyDescent="0.25">
      <c r="A99" s="51" t="s">
        <v>9</v>
      </c>
      <c r="B99" s="52" t="s">
        <v>94</v>
      </c>
      <c r="C99" s="53">
        <f>C100</f>
        <v>1458600</v>
      </c>
      <c r="D99" s="53">
        <f>D100</f>
        <v>1001244.89</v>
      </c>
      <c r="E99" s="53">
        <f t="shared" ref="E99" si="3">E100</f>
        <v>0</v>
      </c>
      <c r="F99" s="53">
        <f>F100</f>
        <v>1205000</v>
      </c>
    </row>
    <row r="100" spans="1:6" ht="30" customHeight="1" x14ac:dyDescent="0.25">
      <c r="A100" s="11" t="s">
        <v>1</v>
      </c>
      <c r="B100" s="10" t="s">
        <v>95</v>
      </c>
      <c r="C100" s="38">
        <f>'01 -OPĆI'!C100+'02- AGLOMERACIJA BANJOLE'!C100+'03-AGLOMERACIJA MEDULIN'!C100+'04-KANALIZACIJA SVI'!C100+'05-AGLOMERACIJA PREMANTURA'!C100+'06-PREFAKTURIRATI MED EKO SERVI'!C100</f>
        <v>1458600</v>
      </c>
      <c r="D100" s="38">
        <f>'01 -OPĆI'!D100+'02- AGLOMERACIJA BANJOLE'!D100+'03-AGLOMERACIJA MEDULIN'!D100+'04-KANALIZACIJA SVI'!D100+'05-AGLOMERACIJA PREMANTURA'!D100+'06-PREFAKTURIRATI MED EKO SERVI'!D100</f>
        <v>1001244.89</v>
      </c>
      <c r="E100" s="38">
        <f>'01 -OPĆI'!E100+'02- AGLOMERACIJA BANJOLE'!E100+'03-AGLOMERACIJA MEDULIN'!E100+'04-KANALIZACIJA SVI'!E100+'05-AGLOMERACIJA PREMANTURA'!E100+'06-PREFAKTURIRATI MED EKO SERVI'!E100</f>
        <v>0</v>
      </c>
      <c r="F100" s="38">
        <f>'01 -OPĆI'!F100+'02- AGLOMERACIJA BANJOLE'!F100+'03-AGLOMERACIJA MEDULIN'!F100+'04-KANALIZACIJA SVI'!F100+'05-AGLOMERACIJA PREMANTURA'!F100+'06-PREFAKTURIRATI MED EKO SERVI'!F100</f>
        <v>1205000</v>
      </c>
    </row>
    <row r="101" spans="1:6" s="54" customFormat="1" ht="30" customHeight="1" x14ac:dyDescent="0.25">
      <c r="A101" s="51" t="s">
        <v>11</v>
      </c>
      <c r="B101" s="52" t="s">
        <v>96</v>
      </c>
      <c r="C101" s="53">
        <f>C102+C103+C104+C105</f>
        <v>3595500</v>
      </c>
      <c r="D101" s="53">
        <f t="shared" ref="D101:F101" si="4">D102+D103+D104+D105</f>
        <v>3387395.75</v>
      </c>
      <c r="E101" s="53">
        <f t="shared" si="4"/>
        <v>0</v>
      </c>
      <c r="F101" s="53">
        <f t="shared" si="4"/>
        <v>4060316.05</v>
      </c>
    </row>
    <row r="102" spans="1:6" ht="30" customHeight="1" x14ac:dyDescent="0.25">
      <c r="A102" s="11"/>
      <c r="B102" s="10" t="s">
        <v>97</v>
      </c>
      <c r="C102" s="38">
        <f>'01 -OPĆI'!C102+'02- AGLOMERACIJA BANJOLE'!C102+'03-AGLOMERACIJA MEDULIN'!C102+'04-KANALIZACIJA SVI'!C102+'05-AGLOMERACIJA PREMANTURA'!C102+'06-PREFAKTURIRATI MED EKO SERVI'!C102</f>
        <v>89200</v>
      </c>
      <c r="D102" s="38">
        <f>'01 -OPĆI'!D102+'02- AGLOMERACIJA BANJOLE'!D102+'03-AGLOMERACIJA MEDULIN'!D102+'04-KANALIZACIJA SVI'!D102+'05-AGLOMERACIJA PREMANTURA'!D102+'06-PREFAKTURIRATI MED EKO SERVI'!D102</f>
        <v>316148.10000000003</v>
      </c>
      <c r="E102" s="38">
        <f>'01 -OPĆI'!E102+'02- AGLOMERACIJA BANJOLE'!E102+'03-AGLOMERACIJA MEDULIN'!E102+'04-KANALIZACIJA SVI'!E102+'05-AGLOMERACIJA PREMANTURA'!E102+'06-PREFAKTURIRATI MED EKO SERVI'!E102</f>
        <v>0</v>
      </c>
      <c r="F102" s="38">
        <f>'01 -OPĆI'!F102+'02- AGLOMERACIJA BANJOLE'!F102+'03-AGLOMERACIJA MEDULIN'!F102+'04-KANALIZACIJA SVI'!F102+'05-AGLOMERACIJA PREMANTURA'!F102+'06-PREFAKTURIRATI MED EKO SERVI'!F102</f>
        <v>379377.68</v>
      </c>
    </row>
    <row r="103" spans="1:6" ht="30" customHeight="1" x14ac:dyDescent="0.25">
      <c r="A103" s="11"/>
      <c r="B103" s="10" t="s">
        <v>98</v>
      </c>
      <c r="C103" s="38">
        <f>'01 -OPĆI'!C103+'02- AGLOMERACIJA BANJOLE'!C103+'03-AGLOMERACIJA MEDULIN'!C103+'04-KANALIZACIJA SVI'!C103+'05-AGLOMERACIJA PREMANTURA'!C103+'06-PREFAKTURIRATI MED EKO SERVI'!C103</f>
        <v>111000</v>
      </c>
      <c r="D103" s="38">
        <f>'01 -OPĆI'!D103+'02- AGLOMERACIJA BANJOLE'!D103+'03-AGLOMERACIJA MEDULIN'!D103+'04-KANALIZACIJA SVI'!D103+'05-AGLOMERACIJA PREMANTURA'!D103+'06-PREFAKTURIRATI MED EKO SERVI'!D103</f>
        <v>89664.46</v>
      </c>
      <c r="E103" s="38">
        <f>'01 -OPĆI'!E103+'02- AGLOMERACIJA BANJOLE'!E103+'03-AGLOMERACIJA MEDULIN'!E103+'04-KANALIZACIJA SVI'!E103+'05-AGLOMERACIJA PREMANTURA'!E103+'06-PREFAKTURIRATI MED EKO SERVI'!E103</f>
        <v>0</v>
      </c>
      <c r="F103" s="38">
        <f>'01 -OPĆI'!F103+'02- AGLOMERACIJA BANJOLE'!F103+'03-AGLOMERACIJA MEDULIN'!F103+'04-KANALIZACIJA SVI'!F103+'05-AGLOMERACIJA PREMANTURA'!F103+'06-PREFAKTURIRATI MED EKO SERVI'!F103</f>
        <v>104773.19</v>
      </c>
    </row>
    <row r="104" spans="1:6" ht="30" customHeight="1" x14ac:dyDescent="0.25">
      <c r="A104" s="11"/>
      <c r="B104" s="10" t="s">
        <v>170</v>
      </c>
      <c r="C104" s="38">
        <f>'01 -OPĆI'!C104+'02- AGLOMERACIJA BANJOLE'!C104+'03-AGLOMERACIJA MEDULIN'!C104+'04-KANALIZACIJA SVI'!C104+'05-AGLOMERACIJA PREMANTURA'!C104+'06-PREFAKTURIRATI MED EKO SERVI'!C104</f>
        <v>3317400</v>
      </c>
      <c r="D104" s="38">
        <f>'01 -OPĆI'!D104+'02- AGLOMERACIJA BANJOLE'!D104+'03-AGLOMERACIJA MEDULIN'!D104+'04-KANALIZACIJA SVI'!D104+'05-AGLOMERACIJA PREMANTURA'!D104+'06-PREFAKTURIRATI MED EKO SERVI'!D104</f>
        <v>2903328.7</v>
      </c>
      <c r="E104" s="38">
        <f>'01 -OPĆI'!E104+'02- AGLOMERACIJA BANJOLE'!E104+'03-AGLOMERACIJA MEDULIN'!E104+'04-KANALIZACIJA SVI'!E104+'05-AGLOMERACIJA PREMANTURA'!E104+'06-PREFAKTURIRATI MED EKO SERVI'!E104</f>
        <v>0</v>
      </c>
      <c r="F104" s="38">
        <f>'01 -OPĆI'!F104+'02- AGLOMERACIJA BANJOLE'!F104+'03-AGLOMERACIJA MEDULIN'!F104+'04-KANALIZACIJA SVI'!F104+'05-AGLOMERACIJA PREMANTURA'!F104+'06-PREFAKTURIRATI MED EKO SERVI'!F104</f>
        <v>3483994.44</v>
      </c>
    </row>
    <row r="105" spans="1:6" ht="30" customHeight="1" x14ac:dyDescent="0.25">
      <c r="A105" s="11"/>
      <c r="B105" s="10" t="s">
        <v>99</v>
      </c>
      <c r="C105" s="38">
        <f>'01 -OPĆI'!C105+'02- AGLOMERACIJA BANJOLE'!C105+'03-AGLOMERACIJA MEDULIN'!C105+'04-KANALIZACIJA SVI'!C105+'05-AGLOMERACIJA PREMANTURA'!C105+'06-PREFAKTURIRATI MED EKO SERVI'!C105</f>
        <v>77900</v>
      </c>
      <c r="D105" s="38">
        <f>'01 -OPĆI'!D105+'02- AGLOMERACIJA BANJOLE'!D105+'03-AGLOMERACIJA MEDULIN'!D105+'04-KANALIZACIJA SVI'!D105+'05-AGLOMERACIJA PREMANTURA'!D105+'06-PREFAKTURIRATI MED EKO SERVI'!D105</f>
        <v>78254.489999999991</v>
      </c>
      <c r="E105" s="38">
        <f>'01 -OPĆI'!E105+'02- AGLOMERACIJA BANJOLE'!E105+'03-AGLOMERACIJA MEDULIN'!E105+'04-KANALIZACIJA SVI'!E105+'05-AGLOMERACIJA PREMANTURA'!E105+'06-PREFAKTURIRATI MED EKO SERVI'!E105</f>
        <v>0</v>
      </c>
      <c r="F105" s="38">
        <f>'01 -OPĆI'!F105+'02- AGLOMERACIJA BANJOLE'!F105+'03-AGLOMERACIJA MEDULIN'!F105+'04-KANALIZACIJA SVI'!F105+'05-AGLOMERACIJA PREMANTURA'!F105+'06-PREFAKTURIRATI MED EKO SERVI'!F105</f>
        <v>92170.739999999991</v>
      </c>
    </row>
    <row r="106" spans="1:6" s="54" customFormat="1" ht="30" customHeight="1" x14ac:dyDescent="0.25">
      <c r="A106" s="51" t="s">
        <v>15</v>
      </c>
      <c r="B106" s="52" t="s">
        <v>100</v>
      </c>
      <c r="C106" s="53">
        <f>C107</f>
        <v>40000</v>
      </c>
      <c r="D106" s="53">
        <f>D107</f>
        <v>0</v>
      </c>
      <c r="E106" s="53">
        <f t="shared" ref="E106" si="5">E107</f>
        <v>0</v>
      </c>
      <c r="F106" s="53">
        <f>F107</f>
        <v>40000</v>
      </c>
    </row>
    <row r="107" spans="1:6" ht="30" customHeight="1" x14ac:dyDescent="0.25">
      <c r="A107" s="41"/>
      <c r="B107" s="19" t="s">
        <v>101</v>
      </c>
      <c r="C107" s="38">
        <f>'01 -OPĆI'!C107+'02- AGLOMERACIJA BANJOLE'!C107+'03-AGLOMERACIJA MEDULIN'!C107+'04-KANALIZACIJA SVI'!C107+'05-AGLOMERACIJA PREMANTURA'!C107+'06-PREFAKTURIRATI MED EKO SERVI'!C107</f>
        <v>40000</v>
      </c>
      <c r="D107" s="38">
        <f>'01 -OPĆI'!D107+'02- AGLOMERACIJA BANJOLE'!D107+'03-AGLOMERACIJA MEDULIN'!D107+'04-KANALIZACIJA SVI'!D107+'05-AGLOMERACIJA PREMANTURA'!D107+'06-PREFAKTURIRATI MED EKO SERVI'!D107</f>
        <v>0</v>
      </c>
      <c r="E107" s="38">
        <f>'01 -OPĆI'!E107+'02- AGLOMERACIJA BANJOLE'!E107+'03-AGLOMERACIJA MEDULIN'!E107+'04-KANALIZACIJA SVI'!E107+'05-AGLOMERACIJA PREMANTURA'!E107+'06-PREFAKTURIRATI MED EKO SERVI'!E107</f>
        <v>0</v>
      </c>
      <c r="F107" s="38">
        <f>'01 -OPĆI'!F107+'02- AGLOMERACIJA BANJOLE'!F107+'03-AGLOMERACIJA MEDULIN'!F107+'04-KANALIZACIJA SVI'!F107+'05-AGLOMERACIJA PREMANTURA'!F107+'06-PREFAKTURIRATI MED EKO SERVI'!F107</f>
        <v>40000</v>
      </c>
    </row>
    <row r="108" spans="1:6" s="54" customFormat="1" ht="30" customHeight="1" x14ac:dyDescent="0.25">
      <c r="A108" s="51" t="s">
        <v>19</v>
      </c>
      <c r="B108" s="52" t="s">
        <v>144</v>
      </c>
      <c r="C108" s="53">
        <f>C109</f>
        <v>0</v>
      </c>
      <c r="D108" s="53">
        <f>D109</f>
        <v>49067.45</v>
      </c>
      <c r="E108" s="53">
        <f t="shared" ref="E108:F108" si="6">E109</f>
        <v>0</v>
      </c>
      <c r="F108" s="53">
        <f t="shared" si="6"/>
        <v>49067.45</v>
      </c>
    </row>
    <row r="109" spans="1:6" ht="30" customHeight="1" x14ac:dyDescent="0.25">
      <c r="A109" s="41"/>
      <c r="B109" s="19" t="s">
        <v>144</v>
      </c>
      <c r="C109" s="38">
        <f>'01 -OPĆI'!C109+'02- AGLOMERACIJA BANJOLE'!C109+'03-AGLOMERACIJA MEDULIN'!C109+'04-KANALIZACIJA SVI'!C109+'05-AGLOMERACIJA PREMANTURA'!C109+'06-PREFAKTURIRATI MED EKO SERVI'!C109</f>
        <v>0</v>
      </c>
      <c r="D109" s="38">
        <f>'01 -OPĆI'!D109+'02- AGLOMERACIJA BANJOLE'!D109+'03-AGLOMERACIJA MEDULIN'!D109+'04-KANALIZACIJA SVI'!D109+'05-AGLOMERACIJA PREMANTURA'!D109+'06-PREFAKTURIRATI MED EKO SERVI'!D109</f>
        <v>49067.45</v>
      </c>
      <c r="E109" s="38">
        <f>'01 -OPĆI'!E109+'02- AGLOMERACIJA BANJOLE'!E109+'03-AGLOMERACIJA MEDULIN'!E109+'04-KANALIZACIJA SVI'!E109+'05-AGLOMERACIJA PREMANTURA'!E109+'06-PREFAKTURIRATI MED EKO SERVI'!E109</f>
        <v>0</v>
      </c>
      <c r="F109" s="38">
        <f>'01 -OPĆI'!F109+'02- AGLOMERACIJA BANJOLE'!F109+'03-AGLOMERACIJA MEDULIN'!F109+'04-KANALIZACIJA SVI'!F109+'05-AGLOMERACIJA PREMANTURA'!F109+'06-PREFAKTURIRATI MED EKO SERVI'!F109</f>
        <v>49067.45</v>
      </c>
    </row>
    <row r="110" spans="1:6" s="54" customFormat="1" ht="30" customHeight="1" x14ac:dyDescent="0.25">
      <c r="A110" s="51" t="s">
        <v>21</v>
      </c>
      <c r="B110" s="52" t="s">
        <v>102</v>
      </c>
      <c r="C110" s="53">
        <f>C111+C112+C113+C114+C115+C116+C117+C118+C119+C120+C121+C122+C123+C124+C125+C126</f>
        <v>491300</v>
      </c>
      <c r="D110" s="53">
        <f>D111+D112+D113+D114+D115+D116+D117+D118+D119+D120+D121+D122+D123+D124+D125+D126</f>
        <v>390925.46</v>
      </c>
      <c r="E110" s="53">
        <f t="shared" ref="E110" si="7">E111+E112+E113+E114+E115+E116+E117+E118+E119+E120+E121+E122+E123+E124+E125+E126</f>
        <v>3695</v>
      </c>
      <c r="F110" s="53">
        <f>F111+F112+F113+F114+F115+F116+F117+F118+F119+F120+F121+F122+F123+F124+F125+F126</f>
        <v>480250</v>
      </c>
    </row>
    <row r="111" spans="1:6" ht="30" customHeight="1" x14ac:dyDescent="0.25">
      <c r="A111" s="11"/>
      <c r="B111" s="10" t="s">
        <v>103</v>
      </c>
      <c r="C111" s="38">
        <f>'01 -OPĆI'!C111+'02- AGLOMERACIJA BANJOLE'!C111+'03-AGLOMERACIJA MEDULIN'!C111+'04-KANALIZACIJA SVI'!C111+'05-AGLOMERACIJA PREMANTURA'!C111+'06-PREFAKTURIRATI MED EKO SERVI'!C111</f>
        <v>5700</v>
      </c>
      <c r="D111" s="38">
        <f>'01 -OPĆI'!D111+'02- AGLOMERACIJA BANJOLE'!D111+'03-AGLOMERACIJA MEDULIN'!D111+'04-KANALIZACIJA SVI'!D111+'05-AGLOMERACIJA PREMANTURA'!D111+'06-PREFAKTURIRATI MED EKO SERVI'!D111</f>
        <v>2756.81</v>
      </c>
      <c r="E111" s="38">
        <f>'01 -OPĆI'!E111+'02- AGLOMERACIJA BANJOLE'!E111+'03-AGLOMERACIJA MEDULIN'!E111+'04-KANALIZACIJA SVI'!E111+'05-AGLOMERACIJA PREMANTURA'!E111+'06-PREFAKTURIRATI MED EKO SERVI'!E111</f>
        <v>1600</v>
      </c>
      <c r="F111" s="38">
        <f>'01 -OPĆI'!F111+'02- AGLOMERACIJA BANJOLE'!F111+'03-AGLOMERACIJA MEDULIN'!F111+'04-KANALIZACIJA SVI'!F111+'05-AGLOMERACIJA PREMANTURA'!F111+'06-PREFAKTURIRATI MED EKO SERVI'!F111</f>
        <v>4500</v>
      </c>
    </row>
    <row r="112" spans="1:6" ht="30" customHeight="1" x14ac:dyDescent="0.25">
      <c r="A112" s="11"/>
      <c r="B112" s="10" t="s">
        <v>104</v>
      </c>
      <c r="C112" s="38">
        <f>'01 -OPĆI'!C112+'02- AGLOMERACIJA BANJOLE'!C112+'03-AGLOMERACIJA MEDULIN'!C112+'04-KANALIZACIJA SVI'!C112+'05-AGLOMERACIJA PREMANTURA'!C112+'06-PREFAKTURIRATI MED EKO SERVI'!C112</f>
        <v>0</v>
      </c>
      <c r="D112" s="38">
        <f>'01 -OPĆI'!D112+'02- AGLOMERACIJA BANJOLE'!D112+'03-AGLOMERACIJA MEDULIN'!D112+'04-KANALIZACIJA SVI'!D112+'05-AGLOMERACIJA PREMANTURA'!D112+'06-PREFAKTURIRATI MED EKO SERVI'!D112</f>
        <v>0</v>
      </c>
      <c r="E112" s="38">
        <f>'01 -OPĆI'!E112+'02- AGLOMERACIJA BANJOLE'!E112+'03-AGLOMERACIJA MEDULIN'!E112+'04-KANALIZACIJA SVI'!E112+'05-AGLOMERACIJA PREMANTURA'!E112+'06-PREFAKTURIRATI MED EKO SERVI'!E112</f>
        <v>0</v>
      </c>
      <c r="F112" s="38">
        <f>'01 -OPĆI'!F112+'02- AGLOMERACIJA BANJOLE'!F112+'03-AGLOMERACIJA MEDULIN'!F112+'04-KANALIZACIJA SVI'!F112+'05-AGLOMERACIJA PREMANTURA'!F112+'06-PREFAKTURIRATI MED EKO SERVI'!F112</f>
        <v>0</v>
      </c>
    </row>
    <row r="113" spans="1:6" ht="30" customHeight="1" x14ac:dyDescent="0.25">
      <c r="A113" s="11"/>
      <c r="B113" s="10" t="s">
        <v>105</v>
      </c>
      <c r="C113" s="38">
        <f>'01 -OPĆI'!C113+'02- AGLOMERACIJA BANJOLE'!C113+'03-AGLOMERACIJA MEDULIN'!C113+'04-KANALIZACIJA SVI'!C113+'05-AGLOMERACIJA PREMANTURA'!C113+'06-PREFAKTURIRATI MED EKO SERVI'!C113</f>
        <v>44200</v>
      </c>
      <c r="D113" s="38">
        <f>'01 -OPĆI'!D113+'02- AGLOMERACIJA BANJOLE'!D113+'03-AGLOMERACIJA MEDULIN'!D113+'04-KANALIZACIJA SVI'!D113+'05-AGLOMERACIJA PREMANTURA'!D113+'06-PREFAKTURIRATI MED EKO SERVI'!D113</f>
        <v>34292</v>
      </c>
      <c r="E113" s="38">
        <f>'01 -OPĆI'!E113+'02- AGLOMERACIJA BANJOLE'!E113+'03-AGLOMERACIJA MEDULIN'!E113+'04-KANALIZACIJA SVI'!E113+'05-AGLOMERACIJA PREMANTURA'!E113+'06-PREFAKTURIRATI MED EKO SERVI'!E113</f>
        <v>0</v>
      </c>
      <c r="F113" s="38">
        <f>'01 -OPĆI'!F113+'02- AGLOMERACIJA BANJOLE'!F113+'03-AGLOMERACIJA MEDULIN'!F113+'04-KANALIZACIJA SVI'!F113+'05-AGLOMERACIJA PREMANTURA'!F113+'06-PREFAKTURIRATI MED EKO SERVI'!F113</f>
        <v>41200</v>
      </c>
    </row>
    <row r="114" spans="1:6" s="45" customFormat="1" ht="30" customHeight="1" x14ac:dyDescent="0.25">
      <c r="A114" s="44" t="s">
        <v>1</v>
      </c>
      <c r="B114" s="21" t="s">
        <v>106</v>
      </c>
      <c r="C114" s="38">
        <f>'01 -OPĆI'!C114+'02- AGLOMERACIJA BANJOLE'!C114+'03-AGLOMERACIJA MEDULIN'!C114+'04-KANALIZACIJA SVI'!C114+'05-AGLOMERACIJA PREMANTURA'!C114+'06-PREFAKTURIRATI MED EKO SERVI'!C114</f>
        <v>126000</v>
      </c>
      <c r="D114" s="38">
        <f>'01 -OPĆI'!D114+'02- AGLOMERACIJA BANJOLE'!D114+'03-AGLOMERACIJA MEDULIN'!D114+'04-KANALIZACIJA SVI'!D114+'05-AGLOMERACIJA PREMANTURA'!D114+'06-PREFAKTURIRATI MED EKO SERVI'!D114</f>
        <v>97079.75</v>
      </c>
      <c r="E114" s="38">
        <f>'01 -OPĆI'!E114+'02- AGLOMERACIJA BANJOLE'!E114+'03-AGLOMERACIJA MEDULIN'!E114+'04-KANALIZACIJA SVI'!E114+'05-AGLOMERACIJA PREMANTURA'!E114+'06-PREFAKTURIRATI MED EKO SERVI'!E114</f>
        <v>0</v>
      </c>
      <c r="F114" s="38">
        <f>'01 -OPĆI'!F114+'02- AGLOMERACIJA BANJOLE'!F114+'03-AGLOMERACIJA MEDULIN'!F114+'04-KANALIZACIJA SVI'!F114+'05-AGLOMERACIJA PREMANTURA'!F114+'06-PREFAKTURIRATI MED EKO SERVI'!F114</f>
        <v>126000</v>
      </c>
    </row>
    <row r="115" spans="1:6" ht="30" customHeight="1" x14ac:dyDescent="0.25">
      <c r="A115" s="11"/>
      <c r="B115" s="10" t="s">
        <v>107</v>
      </c>
      <c r="C115" s="38">
        <f>'01 -OPĆI'!C115+'02- AGLOMERACIJA BANJOLE'!C115+'03-AGLOMERACIJA MEDULIN'!C115+'04-KANALIZACIJA SVI'!C115+'05-AGLOMERACIJA PREMANTURA'!C115+'06-PREFAKTURIRATI MED EKO SERVI'!C115</f>
        <v>30050</v>
      </c>
      <c r="D115" s="38">
        <f>'01 -OPĆI'!D115+'02- AGLOMERACIJA BANJOLE'!D115+'03-AGLOMERACIJA MEDULIN'!D115+'04-KANALIZACIJA SVI'!D115+'05-AGLOMERACIJA PREMANTURA'!D115+'06-PREFAKTURIRATI MED EKO SERVI'!D115</f>
        <v>43068.51</v>
      </c>
      <c r="E115" s="38">
        <f>'01 -OPĆI'!E115+'02- AGLOMERACIJA BANJOLE'!E115+'03-AGLOMERACIJA MEDULIN'!E115+'04-KANALIZACIJA SVI'!E115+'05-AGLOMERACIJA PREMANTURA'!E115+'06-PREFAKTURIRATI MED EKO SERVI'!E115</f>
        <v>0</v>
      </c>
      <c r="F115" s="38">
        <f>'01 -OPĆI'!F115+'02- AGLOMERACIJA BANJOLE'!F115+'03-AGLOMERACIJA MEDULIN'!F115+'04-KANALIZACIJA SVI'!F115+'05-AGLOMERACIJA PREMANTURA'!F115+'06-PREFAKTURIRATI MED EKO SERVI'!F115</f>
        <v>54200</v>
      </c>
    </row>
    <row r="116" spans="1:6" ht="30" customHeight="1" x14ac:dyDescent="0.25">
      <c r="A116" s="11"/>
      <c r="B116" s="10" t="s">
        <v>108</v>
      </c>
      <c r="C116" s="38">
        <f>'01 -OPĆI'!C116+'02- AGLOMERACIJA BANJOLE'!C116+'03-AGLOMERACIJA MEDULIN'!C116+'04-KANALIZACIJA SVI'!C116+'05-AGLOMERACIJA PREMANTURA'!C116+'06-PREFAKTURIRATI MED EKO SERVI'!C116</f>
        <v>100000</v>
      </c>
      <c r="D116" s="38">
        <f>'01 -OPĆI'!D116+'02- AGLOMERACIJA BANJOLE'!D116+'03-AGLOMERACIJA MEDULIN'!D116+'04-KANALIZACIJA SVI'!D116+'05-AGLOMERACIJA PREMANTURA'!D116+'06-PREFAKTURIRATI MED EKO SERVI'!D116</f>
        <v>123556.36</v>
      </c>
      <c r="E116" s="38">
        <f>'01 -OPĆI'!E116+'02- AGLOMERACIJA BANJOLE'!E116+'03-AGLOMERACIJA MEDULIN'!E116+'04-KANALIZACIJA SVI'!E116+'05-AGLOMERACIJA PREMANTURA'!E116+'06-PREFAKTURIRATI MED EKO SERVI'!E116</f>
        <v>0</v>
      </c>
      <c r="F116" s="38">
        <f>'01 -OPĆI'!F116+'02- AGLOMERACIJA BANJOLE'!F116+'03-AGLOMERACIJA MEDULIN'!F116+'04-KANALIZACIJA SVI'!F116+'05-AGLOMERACIJA PREMANTURA'!F116+'06-PREFAKTURIRATI MED EKO SERVI'!F116</f>
        <v>150000</v>
      </c>
    </row>
    <row r="117" spans="1:6" ht="30" customHeight="1" x14ac:dyDescent="0.25">
      <c r="A117" s="11"/>
      <c r="B117" s="10" t="s">
        <v>109</v>
      </c>
      <c r="C117" s="38">
        <f>'01 -OPĆI'!C117+'02- AGLOMERACIJA BANJOLE'!C117+'03-AGLOMERACIJA MEDULIN'!C117+'04-KANALIZACIJA SVI'!C117+'05-AGLOMERACIJA PREMANTURA'!C117+'06-PREFAKTURIRATI MED EKO SERVI'!C117</f>
        <v>18550</v>
      </c>
      <c r="D117" s="38">
        <f>'01 -OPĆI'!D117+'02- AGLOMERACIJA BANJOLE'!D117+'03-AGLOMERACIJA MEDULIN'!D117+'04-KANALIZACIJA SVI'!D117+'05-AGLOMERACIJA PREMANTURA'!D117+'06-PREFAKTURIRATI MED EKO SERVI'!D117</f>
        <v>23641.09</v>
      </c>
      <c r="E117" s="38">
        <f>'01 -OPĆI'!E117+'02- AGLOMERACIJA BANJOLE'!E117+'03-AGLOMERACIJA MEDULIN'!E117+'04-KANALIZACIJA SVI'!E117+'05-AGLOMERACIJA PREMANTURA'!E117+'06-PREFAKTURIRATI MED EKO SERVI'!E117</f>
        <v>0</v>
      </c>
      <c r="F117" s="38">
        <f>'01 -OPĆI'!F117+'02- AGLOMERACIJA BANJOLE'!F117+'03-AGLOMERACIJA MEDULIN'!F117+'04-KANALIZACIJA SVI'!F117+'05-AGLOMERACIJA PREMANTURA'!F117+'06-PREFAKTURIRATI MED EKO SERVI'!F117</f>
        <v>28000</v>
      </c>
    </row>
    <row r="118" spans="1:6" ht="30" customHeight="1" x14ac:dyDescent="0.25">
      <c r="A118" s="11"/>
      <c r="B118" s="10" t="s">
        <v>110</v>
      </c>
      <c r="C118" s="38">
        <f>'01 -OPĆI'!C118+'02- AGLOMERACIJA BANJOLE'!C118+'03-AGLOMERACIJA MEDULIN'!C118+'04-KANALIZACIJA SVI'!C118+'05-AGLOMERACIJA PREMANTURA'!C118+'06-PREFAKTURIRATI MED EKO SERVI'!C118</f>
        <v>2500</v>
      </c>
      <c r="D118" s="38">
        <f>'01 -OPĆI'!D118+'02- AGLOMERACIJA BANJOLE'!D118+'03-AGLOMERACIJA MEDULIN'!D118+'04-KANALIZACIJA SVI'!D118+'05-AGLOMERACIJA PREMANTURA'!D118+'06-PREFAKTURIRATI MED EKO SERVI'!D118</f>
        <v>0</v>
      </c>
      <c r="E118" s="38">
        <f>'01 -OPĆI'!E118+'02- AGLOMERACIJA BANJOLE'!E118+'03-AGLOMERACIJA MEDULIN'!E118+'04-KANALIZACIJA SVI'!E118+'05-AGLOMERACIJA PREMANTURA'!E118+'06-PREFAKTURIRATI MED EKO SERVI'!E118</f>
        <v>0</v>
      </c>
      <c r="F118" s="38">
        <f>'01 -OPĆI'!F118+'02- AGLOMERACIJA BANJOLE'!F118+'03-AGLOMERACIJA MEDULIN'!F118+'04-KANALIZACIJA SVI'!F118+'05-AGLOMERACIJA PREMANTURA'!F118+'06-PREFAKTURIRATI MED EKO SERVI'!F118</f>
        <v>0</v>
      </c>
    </row>
    <row r="119" spans="1:6" ht="30" customHeight="1" x14ac:dyDescent="0.25">
      <c r="A119" s="11"/>
      <c r="B119" s="10" t="s">
        <v>111</v>
      </c>
      <c r="C119" s="38">
        <f>'01 -OPĆI'!C119+'02- AGLOMERACIJA BANJOLE'!C119+'03-AGLOMERACIJA MEDULIN'!C119+'04-KANALIZACIJA SVI'!C119+'05-AGLOMERACIJA PREMANTURA'!C119+'06-PREFAKTURIRATI MED EKO SERVI'!C119</f>
        <v>7100</v>
      </c>
      <c r="D119" s="38">
        <f>'01 -OPĆI'!D119+'02- AGLOMERACIJA BANJOLE'!D119+'03-AGLOMERACIJA MEDULIN'!D119+'04-KANALIZACIJA SVI'!D119+'05-AGLOMERACIJA PREMANTURA'!D119+'06-PREFAKTURIRATI MED EKO SERVI'!D119</f>
        <v>11598.04</v>
      </c>
      <c r="E119" s="38">
        <f>'01 -OPĆI'!E119+'02- AGLOMERACIJA BANJOLE'!E119+'03-AGLOMERACIJA MEDULIN'!E119+'04-KANALIZACIJA SVI'!E119+'05-AGLOMERACIJA PREMANTURA'!E119+'06-PREFAKTURIRATI MED EKO SERVI'!E119</f>
        <v>0</v>
      </c>
      <c r="F119" s="38">
        <f>'01 -OPĆI'!F119+'02- AGLOMERACIJA BANJOLE'!F119+'03-AGLOMERACIJA MEDULIN'!F119+'04-KANALIZACIJA SVI'!F119+'05-AGLOMERACIJA PREMANTURA'!F119+'06-PREFAKTURIRATI MED EKO SERVI'!F119</f>
        <v>14950</v>
      </c>
    </row>
    <row r="120" spans="1:6" ht="30" customHeight="1" x14ac:dyDescent="0.25">
      <c r="A120" s="11"/>
      <c r="B120" s="10" t="s">
        <v>112</v>
      </c>
      <c r="C120" s="38">
        <f>'01 -OPĆI'!C120+'02- AGLOMERACIJA BANJOLE'!C120+'03-AGLOMERACIJA MEDULIN'!C120+'04-KANALIZACIJA SVI'!C120+'05-AGLOMERACIJA PREMANTURA'!C120+'06-PREFAKTURIRATI MED EKO SERVI'!C120</f>
        <v>0</v>
      </c>
      <c r="D120" s="38">
        <f>'01 -OPĆI'!D120+'02- AGLOMERACIJA BANJOLE'!D120+'03-AGLOMERACIJA MEDULIN'!D120+'04-KANALIZACIJA SVI'!D120+'05-AGLOMERACIJA PREMANTURA'!D120+'06-PREFAKTURIRATI MED EKO SERVI'!D120</f>
        <v>0</v>
      </c>
      <c r="E120" s="38">
        <f>'01 -OPĆI'!E120+'02- AGLOMERACIJA BANJOLE'!E120+'03-AGLOMERACIJA MEDULIN'!E120+'04-KANALIZACIJA SVI'!E120+'05-AGLOMERACIJA PREMANTURA'!E120+'06-PREFAKTURIRATI MED EKO SERVI'!E120</f>
        <v>0</v>
      </c>
      <c r="F120" s="38">
        <f>'01 -OPĆI'!F120+'02- AGLOMERACIJA BANJOLE'!F120+'03-AGLOMERACIJA MEDULIN'!F120+'04-KANALIZACIJA SVI'!F120+'05-AGLOMERACIJA PREMANTURA'!F120+'06-PREFAKTURIRATI MED EKO SERVI'!F120</f>
        <v>0</v>
      </c>
    </row>
    <row r="121" spans="1:6" ht="30" customHeight="1" x14ac:dyDescent="0.25">
      <c r="A121" s="11"/>
      <c r="B121" s="10" t="s">
        <v>113</v>
      </c>
      <c r="C121" s="38">
        <f>'01 -OPĆI'!C121+'02- AGLOMERACIJA BANJOLE'!C121+'03-AGLOMERACIJA MEDULIN'!C121+'04-KANALIZACIJA SVI'!C121+'05-AGLOMERACIJA PREMANTURA'!C121+'06-PREFAKTURIRATI MED EKO SERVI'!C121</f>
        <v>0</v>
      </c>
      <c r="D121" s="38">
        <f>'01 -OPĆI'!D121+'02- AGLOMERACIJA BANJOLE'!D121+'03-AGLOMERACIJA MEDULIN'!D121+'04-KANALIZACIJA SVI'!D121+'05-AGLOMERACIJA PREMANTURA'!D121+'06-PREFAKTURIRATI MED EKO SERVI'!D121</f>
        <v>0</v>
      </c>
      <c r="E121" s="38">
        <f>'01 -OPĆI'!E121+'02- AGLOMERACIJA BANJOLE'!E121+'03-AGLOMERACIJA MEDULIN'!E121+'04-KANALIZACIJA SVI'!E121+'05-AGLOMERACIJA PREMANTURA'!E121+'06-PREFAKTURIRATI MED EKO SERVI'!E121</f>
        <v>0</v>
      </c>
      <c r="F121" s="38">
        <f>'01 -OPĆI'!F121+'02- AGLOMERACIJA BANJOLE'!F121+'03-AGLOMERACIJA MEDULIN'!F121+'04-KANALIZACIJA SVI'!F121+'05-AGLOMERACIJA PREMANTURA'!F121+'06-PREFAKTURIRATI MED EKO SERVI'!F121</f>
        <v>0</v>
      </c>
    </row>
    <row r="122" spans="1:6" ht="30" customHeight="1" x14ac:dyDescent="0.25">
      <c r="A122" s="11"/>
      <c r="B122" s="10" t="s">
        <v>129</v>
      </c>
      <c r="C122" s="38">
        <f>'01 -OPĆI'!C122+'02- AGLOMERACIJA BANJOLE'!C122+'03-AGLOMERACIJA MEDULIN'!C122+'04-KANALIZACIJA SVI'!C122+'05-AGLOMERACIJA PREMANTURA'!C122+'06-PREFAKTURIRATI MED EKO SERVI'!C122</f>
        <v>2900</v>
      </c>
      <c r="D122" s="38">
        <f>'01 -OPĆI'!D122+'02- AGLOMERACIJA BANJOLE'!D122+'03-AGLOMERACIJA MEDULIN'!D122+'04-KANALIZACIJA SVI'!D122+'05-AGLOMERACIJA PREMANTURA'!D122+'06-PREFAKTURIRATI MED EKO SERVI'!D122</f>
        <v>2400</v>
      </c>
      <c r="E122" s="38">
        <f>'01 -OPĆI'!E122+'02- AGLOMERACIJA BANJOLE'!E122+'03-AGLOMERACIJA MEDULIN'!E122+'04-KANALIZACIJA SVI'!E122+'05-AGLOMERACIJA PREMANTURA'!E122+'06-PREFAKTURIRATI MED EKO SERVI'!E122</f>
        <v>2095</v>
      </c>
      <c r="F122" s="38">
        <f>'01 -OPĆI'!F122+'02- AGLOMERACIJA BANJOLE'!F122+'03-AGLOMERACIJA MEDULIN'!F122+'04-KANALIZACIJA SVI'!F122+'05-AGLOMERACIJA PREMANTURA'!F122+'06-PREFAKTURIRATI MED EKO SERVI'!F122</f>
        <v>2900</v>
      </c>
    </row>
    <row r="123" spans="1:6" ht="30" customHeight="1" x14ac:dyDescent="0.25">
      <c r="A123" s="11"/>
      <c r="B123" s="10" t="s">
        <v>115</v>
      </c>
      <c r="C123" s="38">
        <f>'01 -OPĆI'!C123+'02- AGLOMERACIJA BANJOLE'!C123+'03-AGLOMERACIJA MEDULIN'!C123+'04-KANALIZACIJA SVI'!C123+'05-AGLOMERACIJA PREMANTURA'!C123+'06-PREFAKTURIRATI MED EKO SERVI'!C123</f>
        <v>9300</v>
      </c>
      <c r="D123" s="38">
        <f>'01 -OPĆI'!D123+'02- AGLOMERACIJA BANJOLE'!D123+'03-AGLOMERACIJA MEDULIN'!D123+'04-KANALIZACIJA SVI'!D123+'05-AGLOMERACIJA PREMANTURA'!D123+'06-PREFAKTURIRATI MED EKO SERVI'!D123</f>
        <v>4190</v>
      </c>
      <c r="E123" s="38">
        <f>'01 -OPĆI'!E123+'02- AGLOMERACIJA BANJOLE'!E123+'03-AGLOMERACIJA MEDULIN'!E123+'04-KANALIZACIJA SVI'!E123+'05-AGLOMERACIJA PREMANTURA'!E123+'06-PREFAKTURIRATI MED EKO SERVI'!E123</f>
        <v>0</v>
      </c>
      <c r="F123" s="38">
        <f>'01 -OPĆI'!F123+'02- AGLOMERACIJA BANJOLE'!F123+'03-AGLOMERACIJA MEDULIN'!F123+'04-KANALIZACIJA SVI'!F123+'05-AGLOMERACIJA PREMANTURA'!F123+'06-PREFAKTURIRATI MED EKO SERVI'!F123</f>
        <v>4700</v>
      </c>
    </row>
    <row r="124" spans="1:6" ht="30" customHeight="1" x14ac:dyDescent="0.25">
      <c r="A124" s="11"/>
      <c r="B124" s="10" t="s">
        <v>116</v>
      </c>
      <c r="C124" s="38">
        <f>'01 -OPĆI'!C124+'02- AGLOMERACIJA BANJOLE'!C124+'03-AGLOMERACIJA MEDULIN'!C124+'04-KANALIZACIJA SVI'!C124+'05-AGLOMERACIJA PREMANTURA'!C124+'06-PREFAKTURIRATI MED EKO SERVI'!C124</f>
        <v>97500</v>
      </c>
      <c r="D124" s="38">
        <f>'01 -OPĆI'!D124+'02- AGLOMERACIJA BANJOLE'!D124+'03-AGLOMERACIJA MEDULIN'!D124+'04-KANALIZACIJA SVI'!D124+'05-AGLOMERACIJA PREMANTURA'!D124+'06-PREFAKTURIRATI MED EKO SERVI'!D124</f>
        <v>15460</v>
      </c>
      <c r="E124" s="38">
        <f>'01 -OPĆI'!E124+'02- AGLOMERACIJA BANJOLE'!E124+'03-AGLOMERACIJA MEDULIN'!E124+'04-KANALIZACIJA SVI'!E124+'05-AGLOMERACIJA PREMANTURA'!E124+'06-PREFAKTURIRATI MED EKO SERVI'!E124</f>
        <v>0</v>
      </c>
      <c r="F124" s="38">
        <f>'01 -OPĆI'!F124+'02- AGLOMERACIJA BANJOLE'!F124+'03-AGLOMERACIJA MEDULIN'!F124+'04-KANALIZACIJA SVI'!F124+'05-AGLOMERACIJA PREMANTURA'!F124+'06-PREFAKTURIRATI MED EKO SERVI'!F124</f>
        <v>18600</v>
      </c>
    </row>
    <row r="125" spans="1:6" ht="30" customHeight="1" x14ac:dyDescent="0.25">
      <c r="A125" s="11"/>
      <c r="B125" s="10" t="s">
        <v>169</v>
      </c>
      <c r="C125" s="38">
        <f>'01 -OPĆI'!C125+'02- AGLOMERACIJA BANJOLE'!C125+'03-AGLOMERACIJA MEDULIN'!C125+'04-KANALIZACIJA SVI'!C125+'05-AGLOMERACIJA PREMANTURA'!C125+'06-PREFAKTURIRATI MED EKO SERVI'!C125</f>
        <v>38000</v>
      </c>
      <c r="D125" s="38">
        <f>'01 -OPĆI'!D125+'02- AGLOMERACIJA BANJOLE'!D125+'03-AGLOMERACIJA MEDULIN'!D125+'04-KANALIZACIJA SVI'!D125+'05-AGLOMERACIJA PREMANTURA'!D125+'06-PREFAKTURIRATI MED EKO SERVI'!D125</f>
        <v>22467.899999999998</v>
      </c>
      <c r="E125" s="38">
        <f>'01 -OPĆI'!E125+'02- AGLOMERACIJA BANJOLE'!E125+'03-AGLOMERACIJA MEDULIN'!E125+'04-KANALIZACIJA SVI'!E125+'05-AGLOMERACIJA PREMANTURA'!E125+'06-PREFAKTURIRATI MED EKO SERVI'!E125</f>
        <v>0</v>
      </c>
      <c r="F125" s="38">
        <f>'01 -OPĆI'!F125+'02- AGLOMERACIJA BANJOLE'!F125+'03-AGLOMERACIJA MEDULIN'!F125+'04-KANALIZACIJA SVI'!F125+'05-AGLOMERACIJA PREMANTURA'!F125+'06-PREFAKTURIRATI MED EKO SERVI'!F125</f>
        <v>22700</v>
      </c>
    </row>
    <row r="126" spans="1:6" ht="30" customHeight="1" x14ac:dyDescent="0.25">
      <c r="A126" s="11"/>
      <c r="B126" s="10" t="s">
        <v>118</v>
      </c>
      <c r="C126" s="38">
        <f>'01 -OPĆI'!C126+'02- AGLOMERACIJA BANJOLE'!C126+'03-AGLOMERACIJA MEDULIN'!C126+'04-KANALIZACIJA SVI'!C126+'05-AGLOMERACIJA PREMANTURA'!C126+'06-PREFAKTURIRATI MED EKO SERVI'!C126</f>
        <v>9500</v>
      </c>
      <c r="D126" s="38">
        <f>'01 -OPĆI'!D126+'02- AGLOMERACIJA BANJOLE'!D126+'03-AGLOMERACIJA MEDULIN'!D126+'04-KANALIZACIJA SVI'!D126+'05-AGLOMERACIJA PREMANTURA'!D126+'06-PREFAKTURIRATI MED EKO SERVI'!D126</f>
        <v>10415</v>
      </c>
      <c r="E126" s="38">
        <f>'01 -OPĆI'!E126+'02- AGLOMERACIJA BANJOLE'!E126+'03-AGLOMERACIJA MEDULIN'!E126+'04-KANALIZACIJA SVI'!E126+'05-AGLOMERACIJA PREMANTURA'!E126+'06-PREFAKTURIRATI MED EKO SERVI'!E126</f>
        <v>0</v>
      </c>
      <c r="F126" s="38">
        <f>'01 -OPĆI'!F126+'02- AGLOMERACIJA BANJOLE'!F126+'03-AGLOMERACIJA MEDULIN'!F126+'04-KANALIZACIJA SVI'!F126+'05-AGLOMERACIJA PREMANTURA'!F126+'06-PREFAKTURIRATI MED EKO SERVI'!F126</f>
        <v>12500</v>
      </c>
    </row>
    <row r="127" spans="1:6" s="54" customFormat="1" ht="30" customHeight="1" x14ac:dyDescent="0.25">
      <c r="A127" s="56" t="s">
        <v>23</v>
      </c>
      <c r="B127" s="57" t="s">
        <v>119</v>
      </c>
      <c r="C127" s="58">
        <f>C128+C129+C130</f>
        <v>81450</v>
      </c>
      <c r="D127" s="58">
        <f t="shared" ref="D127:F127" si="8">D128+D129+D130</f>
        <v>38548.720000000001</v>
      </c>
      <c r="E127" s="58">
        <f t="shared" si="8"/>
        <v>60</v>
      </c>
      <c r="F127" s="58">
        <f t="shared" si="8"/>
        <v>46505</v>
      </c>
    </row>
    <row r="128" spans="1:6" ht="30" customHeight="1" x14ac:dyDescent="0.25">
      <c r="A128" s="11"/>
      <c r="B128" s="10" t="s">
        <v>120</v>
      </c>
      <c r="C128" s="38">
        <f>'01 -OPĆI'!C128+'02- AGLOMERACIJA BANJOLE'!C128+'03-AGLOMERACIJA MEDULIN'!C128+'04-KANALIZACIJA SVI'!C128+'05-AGLOMERACIJA PREMANTURA'!C128+'06-PREFAKTURIRATI MED EKO SERVI'!C128</f>
        <v>450</v>
      </c>
      <c r="D128" s="38">
        <f>'01 -OPĆI'!D128+'02- AGLOMERACIJA BANJOLE'!D128+'03-AGLOMERACIJA MEDULIN'!D128+'04-KANALIZACIJA SVI'!D128+'05-AGLOMERACIJA PREMANTURA'!D128+'06-PREFAKTURIRATI MED EKO SERVI'!D128</f>
        <v>105.67</v>
      </c>
      <c r="E128" s="38">
        <f>'01 -OPĆI'!E128+'02- AGLOMERACIJA BANJOLE'!E128+'03-AGLOMERACIJA MEDULIN'!E128+'04-KANALIZACIJA SVI'!E128+'05-AGLOMERACIJA PREMANTURA'!E128+'06-PREFAKTURIRATI MED EKO SERVI'!E128</f>
        <v>60</v>
      </c>
      <c r="F128" s="38">
        <f>'01 -OPĆI'!F128+'02- AGLOMERACIJA BANJOLE'!F128+'03-AGLOMERACIJA MEDULIN'!F128+'04-KANALIZACIJA SVI'!F128+'05-AGLOMERACIJA PREMANTURA'!F128+'06-PREFAKTURIRATI MED EKO SERVI'!F128</f>
        <v>155</v>
      </c>
    </row>
    <row r="129" spans="1:7" ht="30" customHeight="1" x14ac:dyDescent="0.25">
      <c r="A129" s="11"/>
      <c r="B129" s="10" t="s">
        <v>171</v>
      </c>
      <c r="C129" s="38">
        <f>'01 -OPĆI'!C129+'02- AGLOMERACIJA BANJOLE'!C129+'03-AGLOMERACIJA MEDULIN'!C129+'04-KANALIZACIJA SVI'!C129+'05-AGLOMERACIJA PREMANTURA'!C129+'06-PREFAKTURIRATI MED EKO SERVI'!C129</f>
        <v>49000</v>
      </c>
      <c r="D129" s="38">
        <f>'01 -OPĆI'!D129+'02- AGLOMERACIJA BANJOLE'!D129+'03-AGLOMERACIJA MEDULIN'!D129+'04-KANALIZACIJA SVI'!D129+'05-AGLOMERACIJA PREMANTURA'!D129+'06-PREFAKTURIRATI MED EKO SERVI'!D129</f>
        <v>21519.25</v>
      </c>
      <c r="E129" s="38">
        <f>'01 -OPĆI'!E129+'02- AGLOMERACIJA BANJOLE'!E129+'03-AGLOMERACIJA MEDULIN'!E129+'04-KANALIZACIJA SVI'!E129+'05-AGLOMERACIJA PREMANTURA'!E129+'06-PREFAKTURIRATI MED EKO SERVI'!E129</f>
        <v>0</v>
      </c>
      <c r="F129" s="38">
        <f>'01 -OPĆI'!F129+'02- AGLOMERACIJA BANJOLE'!F129+'03-AGLOMERACIJA MEDULIN'!F129+'04-KANALIZACIJA SVI'!F129+'05-AGLOMERACIJA PREMANTURA'!F129+'06-PREFAKTURIRATI MED EKO SERVI'!F129</f>
        <v>26000</v>
      </c>
    </row>
    <row r="130" spans="1:7" ht="30" customHeight="1" x14ac:dyDescent="0.25">
      <c r="A130" s="11"/>
      <c r="B130" s="10" t="s">
        <v>172</v>
      </c>
      <c r="C130" s="38">
        <f>'01 -OPĆI'!C130+'02- AGLOMERACIJA BANJOLE'!C130+'03-AGLOMERACIJA MEDULIN'!C130+'04-KANALIZACIJA SVI'!C130+'05-AGLOMERACIJA PREMANTURA'!C130+'06-PREFAKTURIRATI MED EKO SERVI'!C130</f>
        <v>32000</v>
      </c>
      <c r="D130" s="38">
        <f>'01 -OPĆI'!D130+'02- AGLOMERACIJA BANJOLE'!D130+'03-AGLOMERACIJA MEDULIN'!D130+'04-KANALIZACIJA SVI'!D130+'05-AGLOMERACIJA PREMANTURA'!D130+'06-PREFAKTURIRATI MED EKO SERVI'!D130</f>
        <v>16923.8</v>
      </c>
      <c r="E130" s="38">
        <f>'01 -OPĆI'!E130+'02- AGLOMERACIJA BANJOLE'!E130+'03-AGLOMERACIJA MEDULIN'!E130+'04-KANALIZACIJA SVI'!E130+'05-AGLOMERACIJA PREMANTURA'!E130+'06-PREFAKTURIRATI MED EKO SERVI'!E130</f>
        <v>0</v>
      </c>
      <c r="F130" s="38">
        <f>'01 -OPĆI'!F130+'02- AGLOMERACIJA BANJOLE'!F130+'03-AGLOMERACIJA MEDULIN'!F130+'04-KANALIZACIJA SVI'!F130+'05-AGLOMERACIJA PREMANTURA'!F130+'06-PREFAKTURIRATI MED EKO SERVI'!F130</f>
        <v>20350</v>
      </c>
    </row>
    <row r="131" spans="1:7" s="54" customFormat="1" ht="30" customHeight="1" x14ac:dyDescent="0.25">
      <c r="A131" s="56" t="s">
        <v>25</v>
      </c>
      <c r="B131" s="57" t="s">
        <v>122</v>
      </c>
      <c r="C131" s="58">
        <f>C132+C133+C134+C135</f>
        <v>13000</v>
      </c>
      <c r="D131" s="58">
        <f>D132+D133+D134+D135</f>
        <v>59215.679999999993</v>
      </c>
      <c r="E131" s="58">
        <f t="shared" ref="E131" si="9">E132+E133+E134+E135</f>
        <v>2400</v>
      </c>
      <c r="F131" s="58">
        <f>F132+F133+F134+F135</f>
        <v>76101</v>
      </c>
      <c r="G131" s="54">
        <f>D131-59215.68</f>
        <v>0</v>
      </c>
    </row>
    <row r="132" spans="1:7" s="45" customFormat="1" ht="30" customHeight="1" x14ac:dyDescent="0.25">
      <c r="A132" s="46"/>
      <c r="B132" s="21" t="s">
        <v>123</v>
      </c>
      <c r="C132" s="38">
        <f>'01 -OPĆI'!C132+'02- AGLOMERACIJA BANJOLE'!C132+'03-AGLOMERACIJA MEDULIN'!C132+'04-KANALIZACIJA SVI'!C132+'05-AGLOMERACIJA PREMANTURA'!C132+'06-PREFAKTURIRATI MED EKO SERVI'!C132</f>
        <v>0</v>
      </c>
      <c r="D132" s="38">
        <f>'01 -OPĆI'!D132+'02- AGLOMERACIJA BANJOLE'!D132+'03-AGLOMERACIJA MEDULIN'!D132+'04-KANALIZACIJA SVI'!D132+'05-AGLOMERACIJA PREMANTURA'!D132+'06-PREFAKTURIRATI MED EKO SERVI'!D132</f>
        <v>5647.23</v>
      </c>
      <c r="E132" s="38">
        <f>'01 -OPĆI'!E132+'02- AGLOMERACIJA BANJOLE'!E132+'03-AGLOMERACIJA MEDULIN'!E132+'04-KANALIZACIJA SVI'!E132+'05-AGLOMERACIJA PREMANTURA'!E132+'06-PREFAKTURIRATI MED EKO SERVI'!E132</f>
        <v>0</v>
      </c>
      <c r="F132" s="38">
        <f>'01 -OPĆI'!F132+'02- AGLOMERACIJA BANJOLE'!F132+'03-AGLOMERACIJA MEDULIN'!F132+'04-KANALIZACIJA SVI'!F132+'05-AGLOMERACIJA PREMANTURA'!F132+'06-PREFAKTURIRATI MED EKO SERVI'!F132</f>
        <v>20000</v>
      </c>
    </row>
    <row r="133" spans="1:7" ht="51" customHeight="1" x14ac:dyDescent="0.25">
      <c r="A133" s="11"/>
      <c r="B133" s="10" t="s">
        <v>124</v>
      </c>
      <c r="C133" s="38">
        <f>'01 -OPĆI'!C133+'02- AGLOMERACIJA BANJOLE'!C133+'03-AGLOMERACIJA MEDULIN'!C133+'04-KANALIZACIJA SVI'!C133+'05-AGLOMERACIJA PREMANTURA'!C133+'06-PREFAKTURIRATI MED EKO SERVI'!C133</f>
        <v>0</v>
      </c>
      <c r="D133" s="38">
        <f>'01 -OPĆI'!D133+'02- AGLOMERACIJA BANJOLE'!D133+'03-AGLOMERACIJA MEDULIN'!D133+'04-KANALIZACIJA SVI'!D133+'05-AGLOMERACIJA PREMANTURA'!D133+'06-PREFAKTURIRATI MED EKO SERVI'!D133</f>
        <v>49068.45</v>
      </c>
      <c r="E133" s="38">
        <f>'01 -OPĆI'!E133+'02- AGLOMERACIJA BANJOLE'!E133+'03-AGLOMERACIJA MEDULIN'!E133+'04-KANALIZACIJA SVI'!E133+'05-AGLOMERACIJA PREMANTURA'!E133+'06-PREFAKTURIRATI MED EKO SERVI'!E133</f>
        <v>2400</v>
      </c>
      <c r="F133" s="38">
        <f>'01 -OPĆI'!F133+'02- AGLOMERACIJA BANJOLE'!F133+'03-AGLOMERACIJA MEDULIN'!F133+'04-KANALIZACIJA SVI'!F133+'05-AGLOMERACIJA PREMANTURA'!F133+'06-PREFAKTURIRATI MED EKO SERVI'!F133</f>
        <v>50001</v>
      </c>
    </row>
    <row r="134" spans="1:7" ht="30" customHeight="1" x14ac:dyDescent="0.25">
      <c r="A134" s="11"/>
      <c r="B134" s="10" t="s">
        <v>125</v>
      </c>
      <c r="C134" s="38">
        <f>'01 -OPĆI'!C134+'02- AGLOMERACIJA BANJOLE'!C134+'03-AGLOMERACIJA MEDULIN'!C134+'04-KANALIZACIJA SVI'!C134+'05-AGLOMERACIJA PREMANTURA'!C134+'06-PREFAKTURIRATI MED EKO SERVI'!C134</f>
        <v>2000</v>
      </c>
      <c r="D134" s="38">
        <f>'01 -OPĆI'!D134+'02- AGLOMERACIJA BANJOLE'!D134+'03-AGLOMERACIJA MEDULIN'!D134+'04-KANALIZACIJA SVI'!D134+'05-AGLOMERACIJA PREMANTURA'!D134+'06-PREFAKTURIRATI MED EKO SERVI'!D134</f>
        <v>4500</v>
      </c>
      <c r="E134" s="38">
        <f>'01 -OPĆI'!E134+'02- AGLOMERACIJA BANJOLE'!E134+'03-AGLOMERACIJA MEDULIN'!E134+'04-KANALIZACIJA SVI'!E134+'05-AGLOMERACIJA PREMANTURA'!E134+'06-PREFAKTURIRATI MED EKO SERVI'!E134</f>
        <v>0</v>
      </c>
      <c r="F134" s="38">
        <f>'01 -OPĆI'!F134+'02- AGLOMERACIJA BANJOLE'!F134+'03-AGLOMERACIJA MEDULIN'!F134+'04-KANALIZACIJA SVI'!F134+'05-AGLOMERACIJA PREMANTURA'!F134+'06-PREFAKTURIRATI MED EKO SERVI'!F134</f>
        <v>6000</v>
      </c>
    </row>
    <row r="135" spans="1:7" ht="30" customHeight="1" x14ac:dyDescent="0.25">
      <c r="A135" s="11"/>
      <c r="B135" s="10" t="s">
        <v>126</v>
      </c>
      <c r="C135" s="38">
        <f>'01 -OPĆI'!C135+'02- AGLOMERACIJA BANJOLE'!C135+'03-AGLOMERACIJA MEDULIN'!C135+'04-KANALIZACIJA SVI'!C135+'05-AGLOMERACIJA PREMANTURA'!C135+'06-PREFAKTURIRATI MED EKO SERVI'!C135</f>
        <v>11000</v>
      </c>
      <c r="D135" s="38">
        <f>'01 -OPĆI'!D135+'02- AGLOMERACIJA BANJOLE'!D135+'03-AGLOMERACIJA MEDULIN'!D135+'04-KANALIZACIJA SVI'!D135+'05-AGLOMERACIJA PREMANTURA'!D135+'06-PREFAKTURIRATI MED EKO SERVI'!D135</f>
        <v>0</v>
      </c>
      <c r="E135" s="38">
        <f>'01 -OPĆI'!E135+'02- AGLOMERACIJA BANJOLE'!E135+'03-AGLOMERACIJA MEDULIN'!E135+'04-KANALIZACIJA SVI'!E135+'05-AGLOMERACIJA PREMANTURA'!E135+'06-PREFAKTURIRATI MED EKO SERVI'!E135</f>
        <v>0</v>
      </c>
      <c r="F135" s="38">
        <f>'01 -OPĆI'!F135+'02- AGLOMERACIJA BANJOLE'!F135+'03-AGLOMERACIJA MEDULIN'!F135+'04-KANALIZACIJA SVI'!F135+'05-AGLOMERACIJA PREMANTURA'!F135+'06-PREFAKTURIRATI MED EKO SERVI'!F135</f>
        <v>100</v>
      </c>
    </row>
    <row r="136" spans="1:7" s="55" customFormat="1" ht="30" customHeight="1" x14ac:dyDescent="0.25">
      <c r="A136" s="15" t="s">
        <v>27</v>
      </c>
      <c r="B136" s="25" t="s">
        <v>128</v>
      </c>
      <c r="C136" s="29">
        <f t="shared" ref="C136" si="10">C9-C29</f>
        <v>-142100</v>
      </c>
      <c r="D136" s="29">
        <f t="shared" ref="D136:E136" si="11">D9-D29</f>
        <v>194252.22000000067</v>
      </c>
      <c r="E136" s="29">
        <f t="shared" si="11"/>
        <v>-42655</v>
      </c>
      <c r="F136" s="29">
        <f t="shared" ref="F136" si="12">F9-F29</f>
        <v>1967.019999999553</v>
      </c>
    </row>
  </sheetData>
  <mergeCells count="13">
    <mergeCell ref="F6:F8"/>
    <mergeCell ref="F26:F28"/>
    <mergeCell ref="A26:A28"/>
    <mergeCell ref="B26:B28"/>
    <mergeCell ref="D26:D28"/>
    <mergeCell ref="E26:E28"/>
    <mergeCell ref="C26:C28"/>
    <mergeCell ref="B4:E4"/>
    <mergeCell ref="A6:A8"/>
    <mergeCell ref="B6:B8"/>
    <mergeCell ref="D6:D8"/>
    <mergeCell ref="E6:E8"/>
    <mergeCell ref="C6:C8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scale="70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36"/>
  <sheetViews>
    <sheetView workbookViewId="0">
      <selection activeCell="I16" sqref="I16"/>
    </sheetView>
  </sheetViews>
  <sheetFormatPr defaultRowHeight="15" x14ac:dyDescent="0.25"/>
  <cols>
    <col min="1" max="1" width="7.140625" style="40" customWidth="1"/>
    <col min="2" max="2" width="31.140625" style="47" customWidth="1"/>
    <col min="3" max="4" width="17.5703125" style="30" customWidth="1"/>
    <col min="5" max="5" width="19.42578125" style="30" hidden="1" customWidth="1"/>
    <col min="6" max="6" width="19.42578125" style="30" customWidth="1"/>
    <col min="7" max="7" width="13.28515625" style="30" bestFit="1" customWidth="1"/>
    <col min="8" max="16384" width="9.140625" style="30"/>
  </cols>
  <sheetData>
    <row r="1" spans="1:6" x14ac:dyDescent="0.25">
      <c r="A1" s="63"/>
      <c r="B1" s="64"/>
      <c r="C1" s="65"/>
      <c r="D1" s="65"/>
      <c r="E1" s="65"/>
      <c r="F1" s="34"/>
    </row>
    <row r="2" spans="1:6" x14ac:dyDescent="0.25">
      <c r="A2" s="66"/>
      <c r="B2" s="17" t="s">
        <v>145</v>
      </c>
      <c r="C2" s="67"/>
      <c r="D2" s="67"/>
      <c r="E2" s="67"/>
      <c r="F2" s="35"/>
    </row>
    <row r="3" spans="1:6" s="49" customFormat="1" ht="15.75" x14ac:dyDescent="0.25">
      <c r="A3" s="1" t="s">
        <v>1</v>
      </c>
      <c r="B3" s="98" t="s">
        <v>183</v>
      </c>
      <c r="C3" s="28"/>
      <c r="D3" s="28"/>
      <c r="E3" s="28"/>
      <c r="F3" s="28"/>
    </row>
    <row r="4" spans="1:6" ht="15.75" x14ac:dyDescent="0.25">
      <c r="A4" s="68"/>
      <c r="B4" s="99" t="s">
        <v>178</v>
      </c>
      <c r="C4" s="99"/>
      <c r="D4" s="99"/>
      <c r="E4" s="99"/>
    </row>
    <row r="5" spans="1:6" ht="15.75" x14ac:dyDescent="0.25">
      <c r="A5" s="36"/>
      <c r="B5" s="33"/>
      <c r="C5" s="34"/>
      <c r="D5" s="34"/>
      <c r="E5" s="34"/>
      <c r="F5" s="34"/>
    </row>
    <row r="6" spans="1:6" s="31" customFormat="1" ht="15" customHeight="1" x14ac:dyDescent="0.25">
      <c r="A6" s="112" t="s">
        <v>1</v>
      </c>
      <c r="B6" s="115" t="s">
        <v>2</v>
      </c>
      <c r="C6" s="100" t="s">
        <v>173</v>
      </c>
      <c r="D6" s="100" t="s">
        <v>174</v>
      </c>
      <c r="E6" s="100" t="s">
        <v>146</v>
      </c>
      <c r="F6" s="100" t="s">
        <v>185</v>
      </c>
    </row>
    <row r="7" spans="1:6" s="31" customFormat="1" ht="15" customHeight="1" x14ac:dyDescent="0.25">
      <c r="A7" s="113"/>
      <c r="B7" s="116"/>
      <c r="C7" s="101"/>
      <c r="D7" s="101"/>
      <c r="E7" s="101"/>
      <c r="F7" s="101"/>
    </row>
    <row r="8" spans="1:6" s="31" customFormat="1" ht="26.25" customHeight="1" x14ac:dyDescent="0.25">
      <c r="A8" s="114"/>
      <c r="B8" s="117"/>
      <c r="C8" s="102"/>
      <c r="D8" s="102"/>
      <c r="E8" s="102"/>
      <c r="F8" s="102"/>
    </row>
    <row r="9" spans="1:6" s="31" customFormat="1" ht="30" customHeight="1" x14ac:dyDescent="0.25">
      <c r="A9" s="61" t="s">
        <v>3</v>
      </c>
      <c r="B9" s="62" t="s">
        <v>4</v>
      </c>
      <c r="C9" s="4">
        <f>C10+C11+C12+C13+C14+C15+C16+C17+C18+C19+C20+C21+C22+C23+C24+C25</f>
        <v>321500</v>
      </c>
      <c r="D9" s="4">
        <f>D10+D11+D12+D13+D14+D15+D16+D17+D18+D19+D20+D21+D22+D23+D24+D25</f>
        <v>29487.09</v>
      </c>
      <c r="E9" s="4">
        <f>E10+E11+E12+E13+E14+E15+E16+E17+E18+E19+E20+E21+E22+E23+E24+E25</f>
        <v>0</v>
      </c>
      <c r="F9" s="4">
        <f>F10+F11+F12+F13+F14+F15+F16+F17+F18+F19+F20+F21+F22+F23+F24+F25</f>
        <v>367900</v>
      </c>
    </row>
    <row r="10" spans="1:6" ht="30" customHeight="1" x14ac:dyDescent="0.25">
      <c r="A10" s="37" t="s">
        <v>5</v>
      </c>
      <c r="B10" s="19" t="s">
        <v>147</v>
      </c>
      <c r="C10" s="38">
        <v>260000</v>
      </c>
      <c r="D10" s="38">
        <v>2136.88</v>
      </c>
      <c r="E10" s="95"/>
      <c r="F10" s="38">
        <v>250000</v>
      </c>
    </row>
    <row r="11" spans="1:6" ht="30" customHeight="1" x14ac:dyDescent="0.25">
      <c r="A11" s="39" t="s">
        <v>7</v>
      </c>
      <c r="B11" s="10" t="s">
        <v>148</v>
      </c>
      <c r="C11" s="38"/>
      <c r="D11" s="38"/>
      <c r="E11" s="95"/>
      <c r="F11" s="38"/>
    </row>
    <row r="12" spans="1:6" ht="30" customHeight="1" x14ac:dyDescent="0.25">
      <c r="A12" s="39" t="s">
        <v>9</v>
      </c>
      <c r="B12" s="10" t="s">
        <v>149</v>
      </c>
      <c r="C12" s="38"/>
      <c r="D12" s="38"/>
      <c r="E12" s="95"/>
      <c r="F12" s="38"/>
    </row>
    <row r="13" spans="1:6" ht="30" customHeight="1" x14ac:dyDescent="0.25">
      <c r="A13" s="37" t="s">
        <v>11</v>
      </c>
      <c r="B13" s="10" t="s">
        <v>150</v>
      </c>
      <c r="C13" s="38"/>
      <c r="D13" s="38"/>
      <c r="E13" s="95"/>
      <c r="F13" s="38"/>
    </row>
    <row r="14" spans="1:6" ht="30" customHeight="1" x14ac:dyDescent="0.25">
      <c r="A14" s="37" t="s">
        <v>15</v>
      </c>
      <c r="B14" s="10" t="s">
        <v>151</v>
      </c>
      <c r="C14" s="38"/>
      <c r="D14" s="38"/>
      <c r="E14" s="95"/>
      <c r="F14" s="38"/>
    </row>
    <row r="15" spans="1:6" ht="30" customHeight="1" x14ac:dyDescent="0.25">
      <c r="A15" s="37" t="s">
        <v>19</v>
      </c>
      <c r="B15" s="10" t="s">
        <v>152</v>
      </c>
      <c r="C15" s="38"/>
      <c r="D15" s="38"/>
      <c r="E15" s="95"/>
      <c r="F15" s="38"/>
    </row>
    <row r="16" spans="1:6" ht="30" customHeight="1" x14ac:dyDescent="0.25">
      <c r="A16" s="37" t="s">
        <v>21</v>
      </c>
      <c r="B16" s="10" t="s">
        <v>30</v>
      </c>
      <c r="C16" s="38">
        <v>1200</v>
      </c>
      <c r="D16" s="38">
        <f>400.79+95.62</f>
        <v>496.41</v>
      </c>
      <c r="E16" s="95"/>
      <c r="F16" s="38">
        <v>600</v>
      </c>
    </row>
    <row r="17" spans="1:6" ht="30" customHeight="1" x14ac:dyDescent="0.25">
      <c r="A17" s="37" t="s">
        <v>23</v>
      </c>
      <c r="B17" s="10" t="s">
        <v>32</v>
      </c>
      <c r="C17" s="38">
        <v>0</v>
      </c>
      <c r="D17" s="38">
        <f>40+8000+1890</f>
        <v>9930</v>
      </c>
      <c r="E17" s="95"/>
      <c r="F17" s="38">
        <v>10000</v>
      </c>
    </row>
    <row r="18" spans="1:6" ht="30" customHeight="1" x14ac:dyDescent="0.25">
      <c r="A18" s="37" t="s">
        <v>25</v>
      </c>
      <c r="B18" s="10" t="s">
        <v>34</v>
      </c>
      <c r="C18" s="38">
        <v>300</v>
      </c>
      <c r="D18" s="38"/>
      <c r="E18" s="95"/>
      <c r="F18" s="38">
        <v>300</v>
      </c>
    </row>
    <row r="19" spans="1:6" ht="30" customHeight="1" x14ac:dyDescent="0.25">
      <c r="A19" s="37" t="s">
        <v>27</v>
      </c>
      <c r="B19" s="10" t="s">
        <v>36</v>
      </c>
      <c r="C19" s="38">
        <v>60000</v>
      </c>
      <c r="D19" s="120">
        <v>16923.8</v>
      </c>
      <c r="E19" s="95"/>
      <c r="F19" s="38">
        <v>107000</v>
      </c>
    </row>
    <row r="20" spans="1:6" ht="30" hidden="1" customHeight="1" x14ac:dyDescent="0.25">
      <c r="A20" s="39"/>
      <c r="B20" s="10"/>
      <c r="C20" s="38"/>
      <c r="D20" s="121"/>
      <c r="E20" s="95"/>
      <c r="F20" s="38"/>
    </row>
    <row r="21" spans="1:6" ht="30" hidden="1" customHeight="1" x14ac:dyDescent="0.25">
      <c r="A21" s="39"/>
      <c r="B21" s="10"/>
      <c r="C21" s="38"/>
      <c r="D21" s="122"/>
      <c r="E21" s="95"/>
      <c r="F21" s="38"/>
    </row>
    <row r="22" spans="1:6" ht="30" hidden="1" customHeight="1" x14ac:dyDescent="0.25">
      <c r="A22" s="37"/>
      <c r="B22" s="10"/>
      <c r="C22" s="38"/>
      <c r="D22" s="38"/>
      <c r="E22" s="95"/>
      <c r="F22" s="93"/>
    </row>
    <row r="23" spans="1:6" ht="30" hidden="1" customHeight="1" x14ac:dyDescent="0.25">
      <c r="A23" s="39"/>
      <c r="B23" s="10"/>
      <c r="C23" s="38"/>
      <c r="D23" s="38"/>
      <c r="E23" s="95"/>
      <c r="F23" s="93"/>
    </row>
    <row r="24" spans="1:6" ht="30" hidden="1" customHeight="1" x14ac:dyDescent="0.25">
      <c r="A24" s="39"/>
      <c r="B24" s="10"/>
      <c r="C24" s="38"/>
      <c r="D24" s="38"/>
      <c r="E24" s="95"/>
      <c r="F24" s="93"/>
    </row>
    <row r="25" spans="1:6" s="82" customFormat="1" ht="30" hidden="1" customHeight="1" x14ac:dyDescent="0.25">
      <c r="A25" s="37"/>
      <c r="B25" s="10"/>
      <c r="C25" s="38">
        <v>0</v>
      </c>
      <c r="D25" s="38"/>
      <c r="E25" s="95">
        <v>0</v>
      </c>
      <c r="F25" s="93"/>
    </row>
    <row r="26" spans="1:6" s="60" customFormat="1" ht="30" customHeight="1" x14ac:dyDescent="0.25">
      <c r="A26" s="118" t="s">
        <v>1</v>
      </c>
      <c r="B26" s="119" t="s">
        <v>37</v>
      </c>
      <c r="C26" s="100" t="s">
        <v>173</v>
      </c>
      <c r="D26" s="100" t="s">
        <v>174</v>
      </c>
      <c r="E26" s="100" t="s">
        <v>146</v>
      </c>
      <c r="F26" s="100" t="s">
        <v>185</v>
      </c>
    </row>
    <row r="27" spans="1:6" s="60" customFormat="1" ht="27" customHeight="1" x14ac:dyDescent="0.25">
      <c r="A27" s="118"/>
      <c r="B27" s="119"/>
      <c r="C27" s="101"/>
      <c r="D27" s="101"/>
      <c r="E27" s="101"/>
      <c r="F27" s="101"/>
    </row>
    <row r="28" spans="1:6" s="60" customFormat="1" ht="30" hidden="1" customHeight="1" x14ac:dyDescent="0.25">
      <c r="A28" s="118"/>
      <c r="B28" s="119"/>
      <c r="C28" s="102"/>
      <c r="D28" s="102"/>
      <c r="E28" s="102"/>
      <c r="F28" s="102"/>
    </row>
    <row r="29" spans="1:6" s="60" customFormat="1" ht="30" customHeight="1" x14ac:dyDescent="0.25">
      <c r="A29" s="71" t="s">
        <v>38</v>
      </c>
      <c r="B29" s="62" t="s">
        <v>39</v>
      </c>
      <c r="C29" s="92">
        <f>C31+C48+C99+C101+C106+C110+C127+C131+C108</f>
        <v>728150</v>
      </c>
      <c r="D29" s="92">
        <f>D31+D48+D99+D101+D106+D110+D127+D131+D108</f>
        <v>879235.09000000008</v>
      </c>
      <c r="E29" s="92">
        <f t="shared" ref="E29:F29" si="0">E31+E48+E99+E101+E106+E110+E127+E131+E108</f>
        <v>2095</v>
      </c>
      <c r="F29" s="92">
        <f t="shared" si="0"/>
        <v>1228988.73</v>
      </c>
    </row>
    <row r="30" spans="1:6" ht="30" customHeight="1" x14ac:dyDescent="0.25">
      <c r="A30" s="41"/>
      <c r="B30" s="42"/>
      <c r="C30" s="38"/>
      <c r="D30" s="38"/>
      <c r="E30" s="43"/>
      <c r="F30" s="43"/>
    </row>
    <row r="31" spans="1:6" s="69" customFormat="1" ht="30" customHeight="1" x14ac:dyDescent="0.25">
      <c r="A31" s="51" t="s">
        <v>5</v>
      </c>
      <c r="B31" s="52" t="s">
        <v>40</v>
      </c>
      <c r="C31" s="53">
        <f>C32+C33+C34+C35+C36+C37+C38+C39+C40+C41+C42+C43+C44+C45+C46+C47</f>
        <v>32000</v>
      </c>
      <c r="D31" s="53">
        <f>D32+D33+D34+D35+D36+D37+D38+D39+D40+D41+D42+D43+D44+D45+D46+D47</f>
        <v>18550.3</v>
      </c>
      <c r="E31" s="53">
        <f t="shared" ref="E31:F31" si="1">E32+E33+E34+E35+E36+E37+E38+E39+E40+E41+E42+E43+E44+E45+E46+E47</f>
        <v>0</v>
      </c>
      <c r="F31" s="53">
        <f t="shared" si="1"/>
        <v>22830</v>
      </c>
    </row>
    <row r="32" spans="1:6" s="48" customFormat="1" ht="30" customHeight="1" x14ac:dyDescent="0.25">
      <c r="A32" s="44"/>
      <c r="B32" s="21" t="s">
        <v>41</v>
      </c>
      <c r="C32" s="38">
        <v>2000</v>
      </c>
      <c r="D32" s="38">
        <f>236.17</f>
        <v>236.17</v>
      </c>
      <c r="E32" s="38"/>
      <c r="F32" s="38">
        <v>500</v>
      </c>
    </row>
    <row r="33" spans="1:6" s="48" customFormat="1" ht="30" customHeight="1" x14ac:dyDescent="0.25">
      <c r="A33" s="44"/>
      <c r="B33" s="21" t="s">
        <v>42</v>
      </c>
      <c r="C33" s="38"/>
      <c r="D33" s="38"/>
      <c r="E33" s="38"/>
      <c r="F33" s="38"/>
    </row>
    <row r="34" spans="1:6" ht="30" customHeight="1" x14ac:dyDescent="0.25">
      <c r="A34" s="11" t="s">
        <v>1</v>
      </c>
      <c r="B34" s="10" t="s">
        <v>43</v>
      </c>
      <c r="C34" s="38">
        <v>400</v>
      </c>
      <c r="D34" s="38"/>
      <c r="E34" s="38"/>
      <c r="F34" s="88">
        <v>0</v>
      </c>
    </row>
    <row r="35" spans="1:6" ht="30" customHeight="1" x14ac:dyDescent="0.25">
      <c r="A35" s="11"/>
      <c r="B35" s="10" t="s">
        <v>44</v>
      </c>
      <c r="C35" s="38"/>
      <c r="D35" s="38">
        <f>245.84</f>
        <v>245.84</v>
      </c>
      <c r="E35" s="38"/>
      <c r="F35" s="38">
        <v>250</v>
      </c>
    </row>
    <row r="36" spans="1:6" ht="30" customHeight="1" x14ac:dyDescent="0.25">
      <c r="A36" s="11"/>
      <c r="B36" s="10" t="s">
        <v>45</v>
      </c>
      <c r="C36" s="38"/>
      <c r="D36" s="38"/>
      <c r="E36" s="38"/>
      <c r="F36" s="38"/>
    </row>
    <row r="37" spans="1:6" ht="30" customHeight="1" x14ac:dyDescent="0.25">
      <c r="A37" s="11" t="s">
        <v>1</v>
      </c>
      <c r="B37" s="10" t="s">
        <v>46</v>
      </c>
      <c r="C37" s="38">
        <v>7500</v>
      </c>
      <c r="D37" s="38">
        <f>4665.14</f>
        <v>4665.1400000000003</v>
      </c>
      <c r="E37" s="38"/>
      <c r="F37" s="38">
        <v>6000</v>
      </c>
    </row>
    <row r="38" spans="1:6" ht="30" customHeight="1" x14ac:dyDescent="0.25">
      <c r="A38" s="11"/>
      <c r="B38" s="10" t="s">
        <v>138</v>
      </c>
      <c r="C38" s="38"/>
      <c r="D38" s="38"/>
      <c r="E38" s="38"/>
      <c r="F38" s="38"/>
    </row>
    <row r="39" spans="1:6" ht="30" customHeight="1" x14ac:dyDescent="0.25">
      <c r="A39" s="11"/>
      <c r="B39" s="10" t="s">
        <v>48</v>
      </c>
      <c r="C39" s="38">
        <v>4000</v>
      </c>
      <c r="D39" s="38"/>
      <c r="E39" s="38"/>
      <c r="F39" s="88">
        <v>0</v>
      </c>
    </row>
    <row r="40" spans="1:6" ht="30" customHeight="1" x14ac:dyDescent="0.25">
      <c r="A40" s="11"/>
      <c r="B40" s="10" t="s">
        <v>49</v>
      </c>
      <c r="C40" s="38"/>
      <c r="D40" s="38"/>
      <c r="E40" s="38"/>
      <c r="F40" s="38"/>
    </row>
    <row r="41" spans="1:6" ht="30" customHeight="1" x14ac:dyDescent="0.25">
      <c r="A41" s="11"/>
      <c r="B41" s="10" t="s">
        <v>132</v>
      </c>
      <c r="C41" s="38"/>
      <c r="D41" s="38"/>
      <c r="E41" s="38"/>
      <c r="F41" s="38"/>
    </row>
    <row r="42" spans="1:6" ht="30" customHeight="1" x14ac:dyDescent="0.25">
      <c r="A42" s="11"/>
      <c r="B42" s="10"/>
      <c r="C42" s="38"/>
      <c r="D42" s="38"/>
      <c r="E42" s="38"/>
      <c r="F42" s="38"/>
    </row>
    <row r="43" spans="1:6" ht="30" customHeight="1" x14ac:dyDescent="0.25">
      <c r="A43" s="11"/>
      <c r="B43" s="10" t="s">
        <v>50</v>
      </c>
      <c r="C43" s="38">
        <v>100</v>
      </c>
      <c r="D43" s="38">
        <f>103.83</f>
        <v>103.83</v>
      </c>
      <c r="E43" s="38"/>
      <c r="F43" s="38">
        <v>120</v>
      </c>
    </row>
    <row r="44" spans="1:6" ht="30" customHeight="1" x14ac:dyDescent="0.25">
      <c r="A44" s="11"/>
      <c r="B44" s="10" t="s">
        <v>51</v>
      </c>
      <c r="C44" s="38">
        <v>4500</v>
      </c>
      <c r="D44" s="38"/>
      <c r="E44" s="38"/>
      <c r="F44" s="88">
        <v>0</v>
      </c>
    </row>
    <row r="45" spans="1:6" ht="30" customHeight="1" x14ac:dyDescent="0.25">
      <c r="A45" s="11"/>
      <c r="B45" s="10" t="s">
        <v>133</v>
      </c>
      <c r="C45" s="38">
        <v>13500</v>
      </c>
      <c r="D45" s="38">
        <v>13299.32</v>
      </c>
      <c r="E45" s="38"/>
      <c r="F45" s="38">
        <v>15960</v>
      </c>
    </row>
    <row r="46" spans="1:6" ht="30" customHeight="1" x14ac:dyDescent="0.25">
      <c r="A46" s="11"/>
      <c r="B46" s="10"/>
      <c r="C46" s="38"/>
      <c r="D46" s="38"/>
      <c r="E46" s="38">
        <v>0</v>
      </c>
      <c r="F46" s="38"/>
    </row>
    <row r="47" spans="1:6" ht="30" customHeight="1" x14ac:dyDescent="0.25">
      <c r="A47" s="11"/>
      <c r="B47" s="10" t="s">
        <v>52</v>
      </c>
      <c r="C47" s="38"/>
      <c r="D47" s="38"/>
      <c r="E47" s="38">
        <v>0</v>
      </c>
      <c r="F47" s="38"/>
    </row>
    <row r="48" spans="1:6" s="69" customFormat="1" ht="30" customHeight="1" x14ac:dyDescent="0.25">
      <c r="A48" s="51" t="s">
        <v>7</v>
      </c>
      <c r="B48" s="52" t="s">
        <v>53</v>
      </c>
      <c r="C48" s="53">
        <f>C49+C50+C51+C52+C53+C54+C55+C56+C57+C58+C59+C60+C61+C62+C63+C64+C65+C66+C67+C68+C69+C70+C71+C72+C73+C75+C76+C77+C78+C79+C80+C81+C82+C83+C84+C85+C86+C87+C88+C89+C90+C91+C92+C93+C94+C95+C96+C97+C98+C74</f>
        <v>344600</v>
      </c>
      <c r="D48" s="53">
        <f>D49+D50+D51+D52+D53+D54+D55+D56+D57+D58+D59+D60+D61+D62+D63+D64+D65+D66+D67+D68+D69+D70+D71+D72+D73+D75+D76+D77+D78+D79+D80+D81+D82+D83+D84+D85+D86+D87+D88+D89+D90+D91+D92+D93+D94+D95+D96+D97+D98+D74</f>
        <v>295468.01</v>
      </c>
      <c r="E48" s="53">
        <f t="shared" ref="E48:F48" si="2">E49+E50+E51+E52+E53+E54+E55+E56+E57+E58+E59+E60+E61+E62+E63+E64+E65+E66+E67+E68+E69+E70+E71+E72+E73+E75+E76+E77+E78+E79+E80+E81+E82+E83+E84+E85+E86+E87+E88+E89+E90+E91+E92+E93+E94+E95+E96+E97+E98+E74</f>
        <v>0</v>
      </c>
      <c r="F48" s="53">
        <f t="shared" si="2"/>
        <v>527170</v>
      </c>
    </row>
    <row r="49" spans="1:6" ht="30" customHeight="1" x14ac:dyDescent="0.25">
      <c r="A49" s="11"/>
      <c r="B49" s="10" t="s">
        <v>54</v>
      </c>
      <c r="C49" s="38">
        <v>14000</v>
      </c>
      <c r="D49" s="38">
        <v>6841.46</v>
      </c>
      <c r="E49" s="38"/>
      <c r="F49" s="38">
        <v>9000</v>
      </c>
    </row>
    <row r="50" spans="1:6" ht="30" customHeight="1" x14ac:dyDescent="0.25">
      <c r="A50" s="11"/>
      <c r="B50" s="10" t="s">
        <v>55</v>
      </c>
      <c r="C50" s="38"/>
      <c r="D50" s="38">
        <v>623</v>
      </c>
      <c r="E50" s="38"/>
      <c r="F50" s="38">
        <v>750</v>
      </c>
    </row>
    <row r="51" spans="1:6" ht="30" customHeight="1" x14ac:dyDescent="0.25">
      <c r="A51" s="11"/>
      <c r="B51" s="10" t="s">
        <v>56</v>
      </c>
      <c r="C51" s="38">
        <v>15000</v>
      </c>
      <c r="D51" s="38">
        <v>8495.2000000000007</v>
      </c>
      <c r="E51" s="38"/>
      <c r="F51" s="38">
        <v>12000</v>
      </c>
    </row>
    <row r="52" spans="1:6" ht="30" customHeight="1" x14ac:dyDescent="0.25">
      <c r="A52" s="11"/>
      <c r="B52" s="10" t="s">
        <v>57</v>
      </c>
      <c r="C52" s="38"/>
      <c r="D52" s="38"/>
      <c r="E52" s="38"/>
      <c r="F52" s="38"/>
    </row>
    <row r="53" spans="1:6" ht="30" customHeight="1" x14ac:dyDescent="0.25">
      <c r="A53" s="11"/>
      <c r="B53" s="10" t="s">
        <v>58</v>
      </c>
      <c r="C53" s="38">
        <v>1000</v>
      </c>
      <c r="D53" s="38">
        <v>1560</v>
      </c>
      <c r="E53" s="38"/>
      <c r="F53" s="38">
        <v>1800</v>
      </c>
    </row>
    <row r="54" spans="1:6" ht="30" customHeight="1" x14ac:dyDescent="0.25">
      <c r="A54" s="11"/>
      <c r="B54" s="10" t="s">
        <v>59</v>
      </c>
      <c r="C54" s="38"/>
      <c r="D54" s="38"/>
      <c r="E54" s="38"/>
      <c r="F54" s="38"/>
    </row>
    <row r="55" spans="1:6" ht="30" customHeight="1" x14ac:dyDescent="0.25">
      <c r="A55" s="11"/>
      <c r="B55" s="22" t="s">
        <v>60</v>
      </c>
      <c r="C55" s="38">
        <v>500</v>
      </c>
      <c r="D55" s="38"/>
      <c r="E55" s="38"/>
      <c r="F55" s="38">
        <v>100</v>
      </c>
    </row>
    <row r="56" spans="1:6" ht="30" customHeight="1" x14ac:dyDescent="0.25">
      <c r="A56" s="11"/>
      <c r="B56" s="22" t="s">
        <v>61</v>
      </c>
      <c r="C56" s="38"/>
      <c r="D56" s="38"/>
      <c r="E56" s="38"/>
      <c r="F56" s="38"/>
    </row>
    <row r="57" spans="1:6" ht="30" customHeight="1" x14ac:dyDescent="0.25">
      <c r="A57" s="11"/>
      <c r="B57" s="10" t="s">
        <v>62</v>
      </c>
      <c r="C57" s="38">
        <v>4000</v>
      </c>
      <c r="D57" s="38">
        <v>1971.86</v>
      </c>
      <c r="E57" s="38"/>
      <c r="F57" s="38">
        <v>3000</v>
      </c>
    </row>
    <row r="58" spans="1:6" ht="30" customHeight="1" x14ac:dyDescent="0.25">
      <c r="A58" s="11"/>
      <c r="B58" s="10" t="s">
        <v>155</v>
      </c>
      <c r="C58" s="38">
        <v>9000</v>
      </c>
      <c r="D58" s="38">
        <f>1286.49+1534.96</f>
        <v>2821.45</v>
      </c>
      <c r="E58" s="38"/>
      <c r="F58" s="38">
        <v>3500</v>
      </c>
    </row>
    <row r="59" spans="1:6" ht="30" customHeight="1" x14ac:dyDescent="0.25">
      <c r="A59" s="11"/>
      <c r="B59" s="10"/>
      <c r="C59" s="38"/>
      <c r="D59" s="38"/>
      <c r="E59" s="38"/>
      <c r="F59" s="38"/>
    </row>
    <row r="60" spans="1:6" ht="30" customHeight="1" x14ac:dyDescent="0.25">
      <c r="A60" s="11"/>
      <c r="B60" s="10" t="s">
        <v>63</v>
      </c>
      <c r="C60" s="38">
        <v>700</v>
      </c>
      <c r="D60" s="38">
        <v>600</v>
      </c>
      <c r="E60" s="38"/>
      <c r="F60" s="38">
        <v>720</v>
      </c>
    </row>
    <row r="61" spans="1:6" ht="30" customHeight="1" x14ac:dyDescent="0.25">
      <c r="A61" s="11"/>
      <c r="B61" s="10" t="s">
        <v>64</v>
      </c>
      <c r="C61" s="38"/>
      <c r="D61" s="38"/>
      <c r="E61" s="38">
        <v>0</v>
      </c>
      <c r="F61" s="38"/>
    </row>
    <row r="62" spans="1:6" ht="30" customHeight="1" x14ac:dyDescent="0.25">
      <c r="A62" s="11"/>
      <c r="B62" s="10" t="s">
        <v>65</v>
      </c>
      <c r="C62" s="38"/>
      <c r="D62" s="38">
        <v>188.86</v>
      </c>
      <c r="E62" s="38">
        <v>0</v>
      </c>
      <c r="F62" s="38">
        <v>200</v>
      </c>
    </row>
    <row r="63" spans="1:6" ht="30" customHeight="1" x14ac:dyDescent="0.25">
      <c r="A63" s="11"/>
      <c r="B63" s="10" t="s">
        <v>135</v>
      </c>
      <c r="C63" s="38">
        <v>1600</v>
      </c>
      <c r="D63" s="38">
        <f>1022.18</f>
        <v>1022.18</v>
      </c>
      <c r="E63" s="38"/>
      <c r="F63" s="38">
        <v>1100</v>
      </c>
    </row>
    <row r="64" spans="1:6" ht="30" customHeight="1" x14ac:dyDescent="0.25">
      <c r="A64" s="11"/>
      <c r="B64" s="10"/>
      <c r="C64" s="38"/>
      <c r="D64" s="38"/>
      <c r="E64" s="38"/>
      <c r="F64" s="38"/>
    </row>
    <row r="65" spans="1:6" ht="30" customHeight="1" x14ac:dyDescent="0.25">
      <c r="A65" s="11"/>
      <c r="B65" s="10" t="s">
        <v>66</v>
      </c>
      <c r="C65" s="38"/>
      <c r="D65" s="38"/>
      <c r="E65" s="38"/>
      <c r="F65" s="38"/>
    </row>
    <row r="66" spans="1:6" ht="30" customHeight="1" x14ac:dyDescent="0.25">
      <c r="A66" s="11"/>
      <c r="B66" s="10" t="s">
        <v>67</v>
      </c>
      <c r="C66" s="38"/>
      <c r="D66" s="38"/>
      <c r="E66" s="38"/>
      <c r="F66" s="38"/>
    </row>
    <row r="67" spans="1:6" ht="30" customHeight="1" x14ac:dyDescent="0.25">
      <c r="A67" s="11"/>
      <c r="B67" s="10" t="s">
        <v>156</v>
      </c>
      <c r="C67" s="38"/>
      <c r="D67" s="38"/>
      <c r="E67" s="38"/>
      <c r="F67" s="38"/>
    </row>
    <row r="68" spans="1:6" ht="30" customHeight="1" x14ac:dyDescent="0.25">
      <c r="A68" s="11"/>
      <c r="B68" s="10" t="s">
        <v>157</v>
      </c>
      <c r="C68" s="38"/>
      <c r="D68" s="38"/>
      <c r="E68" s="38"/>
      <c r="F68" s="38"/>
    </row>
    <row r="69" spans="1:6" ht="30" customHeight="1" x14ac:dyDescent="0.25">
      <c r="A69" s="11"/>
      <c r="B69" s="10"/>
      <c r="C69" s="38"/>
      <c r="D69" s="38"/>
      <c r="E69" s="38"/>
      <c r="F69" s="38"/>
    </row>
    <row r="70" spans="1:6" ht="30" customHeight="1" x14ac:dyDescent="0.25">
      <c r="A70" s="11"/>
      <c r="B70" s="10" t="s">
        <v>69</v>
      </c>
      <c r="C70" s="38"/>
      <c r="D70" s="38"/>
      <c r="E70" s="38"/>
      <c r="F70" s="38"/>
    </row>
    <row r="71" spans="1:6" ht="30" customHeight="1" x14ac:dyDescent="0.25">
      <c r="A71" s="11"/>
      <c r="B71" s="10" t="s">
        <v>70</v>
      </c>
      <c r="C71" s="38">
        <v>41500</v>
      </c>
      <c r="D71" s="38">
        <v>24816.7</v>
      </c>
      <c r="E71" s="38"/>
      <c r="F71" s="38">
        <v>30000</v>
      </c>
    </row>
    <row r="72" spans="1:6" ht="30" customHeight="1" x14ac:dyDescent="0.25">
      <c r="A72" s="11"/>
      <c r="B72" s="10" t="s">
        <v>71</v>
      </c>
      <c r="C72" s="38">
        <v>12000</v>
      </c>
      <c r="D72" s="38">
        <v>6000</v>
      </c>
      <c r="E72" s="38"/>
      <c r="F72" s="38">
        <v>7000</v>
      </c>
    </row>
    <row r="73" spans="1:6" ht="30" customHeight="1" x14ac:dyDescent="0.25">
      <c r="A73" s="11"/>
      <c r="B73" s="10" t="s">
        <v>72</v>
      </c>
      <c r="C73" s="38">
        <v>200</v>
      </c>
      <c r="D73" s="38">
        <f>767.94+1363</f>
        <v>2130.94</v>
      </c>
      <c r="E73" s="38"/>
      <c r="F73" s="38">
        <v>2200</v>
      </c>
    </row>
    <row r="74" spans="1:6" ht="30" customHeight="1" x14ac:dyDescent="0.25">
      <c r="A74" s="11"/>
      <c r="B74" s="10" t="s">
        <v>73</v>
      </c>
      <c r="C74" s="38">
        <v>195000</v>
      </c>
      <c r="D74" s="38">
        <v>162500</v>
      </c>
      <c r="E74" s="38"/>
      <c r="F74" s="38">
        <f>195000+165000</f>
        <v>360000</v>
      </c>
    </row>
    <row r="75" spans="1:6" ht="30" customHeight="1" x14ac:dyDescent="0.25">
      <c r="A75" s="11"/>
      <c r="B75" s="10" t="s">
        <v>74</v>
      </c>
      <c r="C75" s="38">
        <v>1500</v>
      </c>
      <c r="D75" s="38">
        <v>1678.88</v>
      </c>
      <c r="E75" s="38"/>
      <c r="F75" s="38">
        <v>2000</v>
      </c>
    </row>
    <row r="76" spans="1:6" ht="30" customHeight="1" x14ac:dyDescent="0.25">
      <c r="A76" s="11"/>
      <c r="B76" s="10" t="s">
        <v>75</v>
      </c>
      <c r="C76" s="38">
        <v>25000</v>
      </c>
      <c r="D76" s="38">
        <v>25000</v>
      </c>
      <c r="E76" s="38"/>
      <c r="F76" s="38">
        <v>25000</v>
      </c>
    </row>
    <row r="77" spans="1:6" ht="30" customHeight="1" x14ac:dyDescent="0.25">
      <c r="A77" s="11"/>
      <c r="B77" s="10" t="s">
        <v>76</v>
      </c>
      <c r="C77" s="38"/>
      <c r="D77" s="38">
        <v>10996</v>
      </c>
      <c r="E77" s="38"/>
      <c r="F77" s="38">
        <v>11000</v>
      </c>
    </row>
    <row r="78" spans="1:6" ht="30" customHeight="1" x14ac:dyDescent="0.25">
      <c r="A78" s="11"/>
      <c r="B78" s="10" t="s">
        <v>77</v>
      </c>
      <c r="C78" s="38">
        <v>15000</v>
      </c>
      <c r="D78" s="38">
        <v>33623.120000000003</v>
      </c>
      <c r="E78" s="38"/>
      <c r="F78" s="38">
        <v>45000</v>
      </c>
    </row>
    <row r="79" spans="1:6" ht="36.75" customHeight="1" x14ac:dyDescent="0.25">
      <c r="A79" s="11"/>
      <c r="B79" s="10" t="s">
        <v>78</v>
      </c>
      <c r="C79" s="38"/>
      <c r="D79" s="38"/>
      <c r="E79" s="38">
        <v>0</v>
      </c>
      <c r="F79" s="38"/>
    </row>
    <row r="80" spans="1:6" ht="30" customHeight="1" x14ac:dyDescent="0.25">
      <c r="A80" s="11"/>
      <c r="B80" s="10" t="s">
        <v>79</v>
      </c>
      <c r="C80" s="38"/>
      <c r="D80" s="38"/>
      <c r="E80" s="38">
        <v>0</v>
      </c>
      <c r="F80" s="38"/>
    </row>
    <row r="81" spans="1:6" ht="30" customHeight="1" x14ac:dyDescent="0.25">
      <c r="A81" s="11"/>
      <c r="B81" s="10" t="s">
        <v>158</v>
      </c>
      <c r="C81" s="38"/>
      <c r="D81" s="38"/>
      <c r="E81" s="38">
        <v>0</v>
      </c>
      <c r="F81" s="38"/>
    </row>
    <row r="82" spans="1:6" ht="30" customHeight="1" x14ac:dyDescent="0.25">
      <c r="A82" s="11"/>
      <c r="B82" s="10" t="s">
        <v>159</v>
      </c>
      <c r="C82" s="38"/>
      <c r="D82" s="38"/>
      <c r="E82" s="38">
        <v>0</v>
      </c>
      <c r="F82" s="38"/>
    </row>
    <row r="83" spans="1:6" ht="30" customHeight="1" x14ac:dyDescent="0.25">
      <c r="A83" s="11"/>
      <c r="B83" s="10" t="s">
        <v>82</v>
      </c>
      <c r="C83" s="38"/>
      <c r="D83" s="38"/>
      <c r="E83" s="38">
        <v>0</v>
      </c>
      <c r="F83" s="38"/>
    </row>
    <row r="84" spans="1:6" ht="30" customHeight="1" x14ac:dyDescent="0.25">
      <c r="A84" s="11"/>
      <c r="B84" s="10" t="s">
        <v>83</v>
      </c>
      <c r="C84" s="38"/>
      <c r="D84" s="38"/>
      <c r="E84" s="38">
        <v>0</v>
      </c>
      <c r="F84" s="38"/>
    </row>
    <row r="85" spans="1:6" ht="30" customHeight="1" x14ac:dyDescent="0.25">
      <c r="A85" s="11"/>
      <c r="B85" s="10" t="s">
        <v>160</v>
      </c>
      <c r="C85" s="38"/>
      <c r="D85" s="38"/>
      <c r="E85" s="38">
        <v>0</v>
      </c>
      <c r="F85" s="38"/>
    </row>
    <row r="86" spans="1:6" ht="30" customHeight="1" x14ac:dyDescent="0.25">
      <c r="A86" s="11"/>
      <c r="B86" s="10" t="s">
        <v>161</v>
      </c>
      <c r="C86" s="38"/>
      <c r="D86" s="38"/>
      <c r="E86" s="38">
        <v>0</v>
      </c>
      <c r="F86" s="38"/>
    </row>
    <row r="87" spans="1:6" ht="30" customHeight="1" x14ac:dyDescent="0.25">
      <c r="A87" s="11"/>
      <c r="B87" s="10" t="s">
        <v>162</v>
      </c>
      <c r="C87" s="38"/>
      <c r="D87" s="38"/>
      <c r="E87" s="38">
        <v>0</v>
      </c>
      <c r="F87" s="38"/>
    </row>
    <row r="88" spans="1:6" ht="30" customHeight="1" x14ac:dyDescent="0.25">
      <c r="A88" s="11"/>
      <c r="B88" s="10" t="s">
        <v>163</v>
      </c>
      <c r="C88" s="38"/>
      <c r="D88" s="38"/>
      <c r="E88" s="38">
        <v>0</v>
      </c>
      <c r="F88" s="38"/>
    </row>
    <row r="89" spans="1:6" ht="30" customHeight="1" x14ac:dyDescent="0.25">
      <c r="A89" s="11"/>
      <c r="B89" s="10" t="s">
        <v>164</v>
      </c>
      <c r="C89" s="38"/>
      <c r="D89" s="38"/>
      <c r="E89" s="38">
        <v>0</v>
      </c>
      <c r="F89" s="38"/>
    </row>
    <row r="90" spans="1:6" ht="30" customHeight="1" x14ac:dyDescent="0.25">
      <c r="A90" s="11"/>
      <c r="B90" s="10" t="s">
        <v>165</v>
      </c>
      <c r="C90" s="38"/>
      <c r="D90" s="38"/>
      <c r="E90" s="38">
        <v>0</v>
      </c>
      <c r="F90" s="38"/>
    </row>
    <row r="91" spans="1:6" ht="30" customHeight="1" x14ac:dyDescent="0.25">
      <c r="A91" s="11"/>
      <c r="B91" s="10" t="s">
        <v>166</v>
      </c>
      <c r="C91" s="38"/>
      <c r="D91" s="38"/>
      <c r="E91" s="38">
        <v>0</v>
      </c>
      <c r="F91" s="38"/>
    </row>
    <row r="92" spans="1:6" ht="30" customHeight="1" x14ac:dyDescent="0.25">
      <c r="A92" s="11"/>
      <c r="B92" s="10" t="s">
        <v>167</v>
      </c>
      <c r="C92" s="38"/>
      <c r="D92" s="38"/>
      <c r="E92" s="38">
        <v>0</v>
      </c>
      <c r="F92" s="38"/>
    </row>
    <row r="93" spans="1:6" s="82" customFormat="1" ht="30" customHeight="1" x14ac:dyDescent="0.25">
      <c r="A93" s="11"/>
      <c r="B93" s="10" t="s">
        <v>168</v>
      </c>
      <c r="C93" s="38"/>
      <c r="D93" s="38"/>
      <c r="E93" s="38">
        <v>0</v>
      </c>
      <c r="F93" s="38"/>
    </row>
    <row r="94" spans="1:6" ht="30" customHeight="1" x14ac:dyDescent="0.25">
      <c r="A94" s="11"/>
      <c r="B94" s="10"/>
      <c r="C94" s="38"/>
      <c r="D94" s="38"/>
      <c r="E94" s="38">
        <v>0</v>
      </c>
      <c r="F94" s="38"/>
    </row>
    <row r="95" spans="1:6" ht="30" customHeight="1" x14ac:dyDescent="0.25">
      <c r="A95" s="11"/>
      <c r="B95" s="10" t="s">
        <v>91</v>
      </c>
      <c r="C95" s="38"/>
      <c r="D95" s="38"/>
      <c r="E95" s="38">
        <v>0</v>
      </c>
      <c r="F95" s="38"/>
    </row>
    <row r="96" spans="1:6" ht="30" customHeight="1" x14ac:dyDescent="0.25">
      <c r="A96" s="11"/>
      <c r="B96" s="10" t="s">
        <v>92</v>
      </c>
      <c r="C96" s="38"/>
      <c r="D96" s="38"/>
      <c r="E96" s="38">
        <v>0</v>
      </c>
      <c r="F96" s="38"/>
    </row>
    <row r="97" spans="1:6" ht="30" customHeight="1" x14ac:dyDescent="0.25">
      <c r="A97" s="11"/>
      <c r="B97" s="10" t="s">
        <v>93</v>
      </c>
      <c r="C97" s="38">
        <v>600</v>
      </c>
      <c r="D97" s="38">
        <v>600</v>
      </c>
      <c r="E97" s="38"/>
      <c r="F97" s="38">
        <v>800</v>
      </c>
    </row>
    <row r="98" spans="1:6" ht="30" customHeight="1" x14ac:dyDescent="0.25">
      <c r="A98" s="11"/>
      <c r="B98" s="10" t="s">
        <v>131</v>
      </c>
      <c r="C98" s="38">
        <v>8000</v>
      </c>
      <c r="D98" s="38">
        <v>3998.36</v>
      </c>
      <c r="E98" s="38"/>
      <c r="F98" s="38">
        <v>12000</v>
      </c>
    </row>
    <row r="99" spans="1:6" s="69" customFormat="1" ht="30" customHeight="1" x14ac:dyDescent="0.25">
      <c r="A99" s="51" t="s">
        <v>9</v>
      </c>
      <c r="B99" s="52" t="s">
        <v>94</v>
      </c>
      <c r="C99" s="53">
        <f>C100</f>
        <v>0</v>
      </c>
      <c r="D99" s="53">
        <f>D100</f>
        <v>0</v>
      </c>
      <c r="E99" s="53">
        <f t="shared" ref="E99:F99" si="3">E100</f>
        <v>0</v>
      </c>
      <c r="F99" s="53">
        <f t="shared" si="3"/>
        <v>0</v>
      </c>
    </row>
    <row r="100" spans="1:6" ht="30" customHeight="1" x14ac:dyDescent="0.25">
      <c r="A100" s="11" t="s">
        <v>1</v>
      </c>
      <c r="B100" s="10" t="s">
        <v>95</v>
      </c>
      <c r="C100" s="38"/>
      <c r="D100" s="38"/>
      <c r="E100" s="38"/>
      <c r="F100" s="38"/>
    </row>
    <row r="101" spans="1:6" s="69" customFormat="1" ht="30" customHeight="1" x14ac:dyDescent="0.25">
      <c r="A101" s="51" t="s">
        <v>11</v>
      </c>
      <c r="B101" s="52" t="s">
        <v>96</v>
      </c>
      <c r="C101" s="53">
        <f>C102+C103+C104+C105</f>
        <v>121000</v>
      </c>
      <c r="D101" s="53">
        <f>D102+D103+D104+D105</f>
        <v>332578.02</v>
      </c>
      <c r="E101" s="53">
        <f>E102+E103+E104+E105</f>
        <v>0</v>
      </c>
      <c r="F101" s="53">
        <f>F102+F103+F104+F105</f>
        <v>396038.73</v>
      </c>
    </row>
    <row r="102" spans="1:6" s="82" customFormat="1" ht="30" customHeight="1" x14ac:dyDescent="0.25">
      <c r="A102" s="11"/>
      <c r="B102" s="10" t="s">
        <v>97</v>
      </c>
      <c r="C102" s="38">
        <v>77000</v>
      </c>
      <c r="D102" s="38">
        <v>303182.90000000002</v>
      </c>
      <c r="E102" s="38"/>
      <c r="F102" s="38">
        <v>363819.48</v>
      </c>
    </row>
    <row r="103" spans="1:6" s="82" customFormat="1" ht="30" customHeight="1" x14ac:dyDescent="0.25">
      <c r="A103" s="11"/>
      <c r="B103" s="10" t="s">
        <v>98</v>
      </c>
      <c r="C103" s="38">
        <v>34000</v>
      </c>
      <c r="D103" s="38">
        <v>28241.3</v>
      </c>
      <c r="E103" s="38"/>
      <c r="F103" s="38">
        <v>31065.43</v>
      </c>
    </row>
    <row r="104" spans="1:6" s="82" customFormat="1" ht="30" customHeight="1" x14ac:dyDescent="0.25">
      <c r="A104" s="11"/>
      <c r="B104" s="10" t="s">
        <v>170</v>
      </c>
      <c r="C104" s="38"/>
      <c r="D104" s="38"/>
      <c r="E104" s="38"/>
      <c r="F104" s="38"/>
    </row>
    <row r="105" spans="1:6" s="82" customFormat="1" ht="30" customHeight="1" x14ac:dyDescent="0.25">
      <c r="A105" s="11"/>
      <c r="B105" s="10" t="s">
        <v>99</v>
      </c>
      <c r="C105" s="38">
        <v>10000</v>
      </c>
      <c r="D105" s="38">
        <v>1153.82</v>
      </c>
      <c r="E105" s="38"/>
      <c r="F105" s="38">
        <v>1153.82</v>
      </c>
    </row>
    <row r="106" spans="1:6" s="69" customFormat="1" ht="30" customHeight="1" x14ac:dyDescent="0.25">
      <c r="A106" s="51" t="s">
        <v>15</v>
      </c>
      <c r="B106" s="52" t="s">
        <v>100</v>
      </c>
      <c r="C106" s="53">
        <f>C107</f>
        <v>0</v>
      </c>
      <c r="D106" s="53">
        <f>D107</f>
        <v>0</v>
      </c>
      <c r="E106" s="53">
        <f t="shared" ref="E106:F106" si="4">E107</f>
        <v>0</v>
      </c>
      <c r="F106" s="53">
        <f t="shared" si="4"/>
        <v>0</v>
      </c>
    </row>
    <row r="107" spans="1:6" ht="30" customHeight="1" x14ac:dyDescent="0.25">
      <c r="A107" s="41"/>
      <c r="B107" s="19" t="s">
        <v>101</v>
      </c>
      <c r="C107" s="38">
        <v>0</v>
      </c>
      <c r="D107" s="38">
        <v>0</v>
      </c>
      <c r="E107" s="38"/>
      <c r="F107" s="38"/>
    </row>
    <row r="108" spans="1:6" s="54" customFormat="1" ht="30" customHeight="1" x14ac:dyDescent="0.25">
      <c r="A108" s="51" t="s">
        <v>19</v>
      </c>
      <c r="B108" s="52" t="s">
        <v>144</v>
      </c>
      <c r="C108" s="53">
        <f>C109</f>
        <v>0</v>
      </c>
      <c r="D108" s="53">
        <f>D109</f>
        <v>0</v>
      </c>
      <c r="E108" s="53">
        <f t="shared" ref="E108" si="5">E109</f>
        <v>0</v>
      </c>
      <c r="F108" s="53">
        <f>F109</f>
        <v>0</v>
      </c>
    </row>
    <row r="109" spans="1:6" s="8" customFormat="1" ht="30" customHeight="1" x14ac:dyDescent="0.25">
      <c r="A109" s="41"/>
      <c r="B109" s="19" t="s">
        <v>144</v>
      </c>
      <c r="C109" s="38"/>
      <c r="D109" s="38"/>
      <c r="E109" s="38"/>
      <c r="F109" s="38"/>
    </row>
    <row r="110" spans="1:6" s="69" customFormat="1" ht="30" customHeight="1" x14ac:dyDescent="0.25">
      <c r="A110" s="51" t="s">
        <v>21</v>
      </c>
      <c r="B110" s="52" t="s">
        <v>102</v>
      </c>
      <c r="C110" s="53">
        <f>C111+C112+C113+C114+C115+C116+C117+C118+C119+C120+C121+C122+C123+C124+C125+C126</f>
        <v>152350</v>
      </c>
      <c r="D110" s="53">
        <f>D111+D112+D113+D114+D115+D116+D117+D118+D119+D120+D121+D122+D123+D124+D125+D126</f>
        <v>192427.39</v>
      </c>
      <c r="E110" s="53">
        <f t="shared" ref="E110:F110" si="6">E111+E112+E113+E114+E115+E116+E117+E118+E119+E120+E121+E122+E123+E124+E125+E126</f>
        <v>2095</v>
      </c>
      <c r="F110" s="53">
        <f t="shared" si="6"/>
        <v>234000</v>
      </c>
    </row>
    <row r="111" spans="1:6" ht="30" customHeight="1" x14ac:dyDescent="0.25">
      <c r="A111" s="11"/>
      <c r="B111" s="10" t="s">
        <v>103</v>
      </c>
      <c r="C111" s="38">
        <v>700</v>
      </c>
      <c r="D111" s="38">
        <f>1936.81</f>
        <v>1936.81</v>
      </c>
      <c r="E111" s="38"/>
      <c r="F111" s="38">
        <v>3000</v>
      </c>
    </row>
    <row r="112" spans="1:6" ht="30" customHeight="1" x14ac:dyDescent="0.25">
      <c r="A112" s="11"/>
      <c r="B112" s="10" t="s">
        <v>104</v>
      </c>
      <c r="C112" s="38"/>
      <c r="D112" s="38"/>
      <c r="E112" s="38"/>
      <c r="F112" s="38"/>
    </row>
    <row r="113" spans="1:6" ht="30" customHeight="1" x14ac:dyDescent="0.25">
      <c r="A113" s="11"/>
      <c r="B113" s="10" t="s">
        <v>105</v>
      </c>
      <c r="C113" s="38"/>
      <c r="D113" s="38"/>
      <c r="E113" s="38"/>
      <c r="F113" s="38"/>
    </row>
    <row r="114" spans="1:6" ht="30" customHeight="1" x14ac:dyDescent="0.25">
      <c r="A114" s="11" t="s">
        <v>1</v>
      </c>
      <c r="B114" s="10" t="s">
        <v>106</v>
      </c>
      <c r="C114" s="38"/>
      <c r="D114" s="38"/>
      <c r="E114" s="38"/>
      <c r="F114" s="38"/>
    </row>
    <row r="115" spans="1:6" ht="30" customHeight="1" x14ac:dyDescent="0.25">
      <c r="A115" s="11"/>
      <c r="B115" s="10" t="s">
        <v>107</v>
      </c>
      <c r="C115" s="38">
        <v>30050</v>
      </c>
      <c r="D115" s="38">
        <v>41667.800000000003</v>
      </c>
      <c r="E115" s="38"/>
      <c r="F115" s="38">
        <v>50000</v>
      </c>
    </row>
    <row r="116" spans="1:6" ht="30" customHeight="1" x14ac:dyDescent="0.25">
      <c r="A116" s="11"/>
      <c r="B116" s="10" t="s">
        <v>108</v>
      </c>
      <c r="C116" s="38">
        <v>85000</v>
      </c>
      <c r="D116" s="38">
        <v>110253.28</v>
      </c>
      <c r="E116" s="38"/>
      <c r="F116" s="38">
        <v>135000</v>
      </c>
    </row>
    <row r="117" spans="1:6" ht="30" customHeight="1" x14ac:dyDescent="0.25">
      <c r="A117" s="11"/>
      <c r="B117" s="10" t="s">
        <v>109</v>
      </c>
      <c r="C117" s="38">
        <v>18300</v>
      </c>
      <c r="D117" s="38">
        <v>20906.900000000001</v>
      </c>
      <c r="E117" s="38"/>
      <c r="F117" s="38">
        <v>25000</v>
      </c>
    </row>
    <row r="118" spans="1:6" ht="30" customHeight="1" x14ac:dyDescent="0.25">
      <c r="A118" s="11"/>
      <c r="B118" s="10" t="s">
        <v>110</v>
      </c>
      <c r="C118" s="38">
        <v>2500</v>
      </c>
      <c r="D118" s="38"/>
      <c r="E118" s="38"/>
      <c r="F118" s="88">
        <v>0</v>
      </c>
    </row>
    <row r="119" spans="1:6" ht="30" customHeight="1" x14ac:dyDescent="0.25">
      <c r="A119" s="11"/>
      <c r="B119" s="10" t="s">
        <v>111</v>
      </c>
      <c r="C119" s="38">
        <v>500</v>
      </c>
      <c r="D119" s="38">
        <v>417.6</v>
      </c>
      <c r="E119" s="38"/>
      <c r="F119" s="38">
        <v>500</v>
      </c>
    </row>
    <row r="120" spans="1:6" ht="30" customHeight="1" x14ac:dyDescent="0.25">
      <c r="A120" s="11"/>
      <c r="B120" s="10" t="s">
        <v>112</v>
      </c>
      <c r="C120" s="38"/>
      <c r="D120" s="38"/>
      <c r="E120" s="38">
        <v>0</v>
      </c>
      <c r="F120" s="38"/>
    </row>
    <row r="121" spans="1:6" ht="30" customHeight="1" x14ac:dyDescent="0.25">
      <c r="A121" s="11"/>
      <c r="B121" s="10" t="s">
        <v>113</v>
      </c>
      <c r="C121" s="38"/>
      <c r="D121" s="38"/>
      <c r="E121" s="38">
        <v>0</v>
      </c>
      <c r="F121" s="38"/>
    </row>
    <row r="122" spans="1:6" ht="30" customHeight="1" x14ac:dyDescent="0.25">
      <c r="A122" s="11"/>
      <c r="B122" s="10" t="s">
        <v>114</v>
      </c>
      <c r="C122" s="38">
        <v>0</v>
      </c>
      <c r="D122" s="38"/>
      <c r="E122" s="38">
        <v>2095</v>
      </c>
      <c r="F122" s="38">
        <v>0</v>
      </c>
    </row>
    <row r="123" spans="1:6" ht="30" customHeight="1" x14ac:dyDescent="0.25">
      <c r="A123" s="11"/>
      <c r="B123" s="10" t="s">
        <v>115</v>
      </c>
      <c r="C123" s="38">
        <v>1800</v>
      </c>
      <c r="D123" s="38">
        <v>4190</v>
      </c>
      <c r="E123" s="38"/>
      <c r="F123" s="38">
        <v>4500</v>
      </c>
    </row>
    <row r="124" spans="1:6" ht="30" customHeight="1" x14ac:dyDescent="0.25">
      <c r="A124" s="11"/>
      <c r="B124" s="10" t="s">
        <v>116</v>
      </c>
      <c r="C124" s="38">
        <v>8000</v>
      </c>
      <c r="D124" s="38">
        <v>2975</v>
      </c>
      <c r="E124" s="38"/>
      <c r="F124" s="38">
        <v>4000</v>
      </c>
    </row>
    <row r="125" spans="1:6" ht="30" customHeight="1" x14ac:dyDescent="0.25">
      <c r="A125" s="11"/>
      <c r="B125" s="10" t="s">
        <v>117</v>
      </c>
      <c r="C125" s="38"/>
      <c r="D125" s="38"/>
      <c r="E125" s="38"/>
      <c r="F125" s="38"/>
    </row>
    <row r="126" spans="1:6" ht="30" customHeight="1" x14ac:dyDescent="0.25">
      <c r="A126" s="11"/>
      <c r="B126" s="10" t="s">
        <v>118</v>
      </c>
      <c r="C126" s="38">
        <v>5500</v>
      </c>
      <c r="D126" s="38">
        <v>10080</v>
      </c>
      <c r="E126" s="38"/>
      <c r="F126" s="38">
        <v>12000</v>
      </c>
    </row>
    <row r="127" spans="1:6" s="69" customFormat="1" ht="30" customHeight="1" x14ac:dyDescent="0.25">
      <c r="A127" s="56" t="s">
        <v>23</v>
      </c>
      <c r="B127" s="57" t="s">
        <v>119</v>
      </c>
      <c r="C127" s="58">
        <f>C128+C129+C130</f>
        <v>76200</v>
      </c>
      <c r="D127" s="58">
        <f t="shared" ref="D127:F127" si="7">D128+D129+D130</f>
        <v>35711.369999999995</v>
      </c>
      <c r="E127" s="58">
        <f t="shared" si="7"/>
        <v>0</v>
      </c>
      <c r="F127" s="58">
        <f t="shared" si="7"/>
        <v>42950</v>
      </c>
    </row>
    <row r="128" spans="1:6" ht="30" customHeight="1" x14ac:dyDescent="0.25">
      <c r="A128" s="11"/>
      <c r="B128" s="10" t="s">
        <v>120</v>
      </c>
      <c r="C128" s="38">
        <v>200</v>
      </c>
      <c r="D128" s="38">
        <f>74.19+5.45</f>
        <v>79.64</v>
      </c>
      <c r="E128" s="38"/>
      <c r="F128" s="38">
        <v>100</v>
      </c>
    </row>
    <row r="129" spans="1:6" ht="30" customHeight="1" x14ac:dyDescent="0.25">
      <c r="A129" s="11"/>
      <c r="B129" s="10" t="s">
        <v>171</v>
      </c>
      <c r="C129" s="38">
        <v>44000</v>
      </c>
      <c r="D129" s="38">
        <f>14.81+15908.12+2785</f>
        <v>18707.93</v>
      </c>
      <c r="E129" s="38"/>
      <c r="F129" s="38">
        <v>22500</v>
      </c>
    </row>
    <row r="130" spans="1:6" ht="30" customHeight="1" x14ac:dyDescent="0.25">
      <c r="A130" s="11"/>
      <c r="B130" s="10" t="s">
        <v>172</v>
      </c>
      <c r="C130" s="38">
        <v>32000</v>
      </c>
      <c r="D130" s="38">
        <v>16923.8</v>
      </c>
      <c r="E130" s="38"/>
      <c r="F130" s="38">
        <v>20350</v>
      </c>
    </row>
    <row r="131" spans="1:6" s="69" customFormat="1" ht="30" customHeight="1" x14ac:dyDescent="0.25">
      <c r="A131" s="56" t="s">
        <v>25</v>
      </c>
      <c r="B131" s="57" t="s">
        <v>122</v>
      </c>
      <c r="C131" s="58">
        <f>C132+C133+C134+C135</f>
        <v>2000</v>
      </c>
      <c r="D131" s="58">
        <f>D132+D133+D134+D135</f>
        <v>4500</v>
      </c>
      <c r="E131" s="58">
        <f t="shared" ref="E131:F131" si="8">E132+E133+E134+E135</f>
        <v>0</v>
      </c>
      <c r="F131" s="58">
        <f t="shared" si="8"/>
        <v>6000</v>
      </c>
    </row>
    <row r="132" spans="1:6" s="48" customFormat="1" ht="30" customHeight="1" x14ac:dyDescent="0.25">
      <c r="A132" s="46"/>
      <c r="B132" s="21" t="s">
        <v>123</v>
      </c>
      <c r="C132" s="38">
        <v>0</v>
      </c>
      <c r="D132" s="38"/>
      <c r="E132" s="38">
        <v>0</v>
      </c>
      <c r="F132" s="38"/>
    </row>
    <row r="133" spans="1:6" ht="51" customHeight="1" x14ac:dyDescent="0.25">
      <c r="A133" s="11"/>
      <c r="B133" s="10" t="s">
        <v>124</v>
      </c>
      <c r="C133" s="38">
        <v>0</v>
      </c>
      <c r="D133" s="38"/>
      <c r="E133" s="38"/>
      <c r="F133" s="38"/>
    </row>
    <row r="134" spans="1:6" ht="30" customHeight="1" x14ac:dyDescent="0.25">
      <c r="A134" s="11"/>
      <c r="B134" s="10" t="s">
        <v>125</v>
      </c>
      <c r="C134" s="38">
        <v>2000</v>
      </c>
      <c r="D134" s="38">
        <v>4500</v>
      </c>
      <c r="E134" s="38"/>
      <c r="F134" s="38">
        <v>6000</v>
      </c>
    </row>
    <row r="135" spans="1:6" ht="30" customHeight="1" x14ac:dyDescent="0.25">
      <c r="A135" s="11"/>
      <c r="B135" s="10" t="s">
        <v>126</v>
      </c>
      <c r="C135" s="38">
        <v>0</v>
      </c>
      <c r="D135" s="38"/>
      <c r="E135" s="38">
        <v>0</v>
      </c>
      <c r="F135" s="38"/>
    </row>
    <row r="136" spans="1:6" s="70" customFormat="1" ht="30" customHeight="1" x14ac:dyDescent="0.25">
      <c r="A136" s="15" t="s">
        <v>27</v>
      </c>
      <c r="B136" s="25" t="s">
        <v>127</v>
      </c>
      <c r="C136" s="29">
        <f t="shared" ref="C136" si="9">C9-C29</f>
        <v>-406650</v>
      </c>
      <c r="D136" s="29">
        <f t="shared" ref="D136:E136" si="10">D9-D29</f>
        <v>-849748.00000000012</v>
      </c>
      <c r="E136" s="29">
        <f t="shared" si="10"/>
        <v>-2095</v>
      </c>
      <c r="F136" s="29">
        <f t="shared" ref="F136" si="11">F9-F29</f>
        <v>-861088.73</v>
      </c>
    </row>
  </sheetData>
  <mergeCells count="14">
    <mergeCell ref="F6:F8"/>
    <mergeCell ref="F26:F28"/>
    <mergeCell ref="A26:A28"/>
    <mergeCell ref="B26:B28"/>
    <mergeCell ref="D26:D28"/>
    <mergeCell ref="E26:E28"/>
    <mergeCell ref="C26:C28"/>
    <mergeCell ref="D19:D21"/>
    <mergeCell ref="B4:E4"/>
    <mergeCell ref="A6:A8"/>
    <mergeCell ref="B6:B8"/>
    <mergeCell ref="D6:D8"/>
    <mergeCell ref="E6:E8"/>
    <mergeCell ref="C6:C8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scale="59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36"/>
  <sheetViews>
    <sheetView workbookViewId="0">
      <selection activeCell="H17" sqref="H17"/>
    </sheetView>
  </sheetViews>
  <sheetFormatPr defaultRowHeight="15" x14ac:dyDescent="0.25"/>
  <cols>
    <col min="1" max="1" width="8.140625" style="40" customWidth="1"/>
    <col min="2" max="2" width="31.140625" style="47" customWidth="1"/>
    <col min="3" max="4" width="17.5703125" style="30" customWidth="1"/>
    <col min="5" max="5" width="19.42578125" style="30" hidden="1" customWidth="1"/>
    <col min="6" max="6" width="19.42578125" style="30" customWidth="1"/>
    <col min="7" max="7" width="19.42578125" style="8" customWidth="1"/>
    <col min="8" max="16384" width="9.140625" style="8"/>
  </cols>
  <sheetData>
    <row r="1" spans="1:6" x14ac:dyDescent="0.25">
      <c r="A1" s="13"/>
      <c r="B1" s="16"/>
      <c r="C1" s="26"/>
      <c r="D1" s="26"/>
      <c r="E1" s="26"/>
      <c r="F1" s="34"/>
    </row>
    <row r="2" spans="1:6" s="72" customFormat="1" x14ac:dyDescent="0.25">
      <c r="A2" s="66"/>
      <c r="B2" s="17" t="s">
        <v>145</v>
      </c>
      <c r="C2" s="67"/>
      <c r="D2" s="67"/>
      <c r="E2" s="67"/>
      <c r="F2" s="80"/>
    </row>
    <row r="3" spans="1:6" s="49" customFormat="1" ht="15.75" x14ac:dyDescent="0.25">
      <c r="A3" s="1" t="s">
        <v>1</v>
      </c>
      <c r="B3" s="98" t="s">
        <v>183</v>
      </c>
      <c r="C3" s="28"/>
      <c r="D3" s="28"/>
      <c r="E3" s="28"/>
      <c r="F3" s="28"/>
    </row>
    <row r="4" spans="1:6" s="72" customFormat="1" ht="15.75" x14ac:dyDescent="0.25">
      <c r="A4" s="68"/>
      <c r="B4" s="99" t="s">
        <v>179</v>
      </c>
      <c r="C4" s="99"/>
      <c r="D4" s="99"/>
      <c r="E4" s="99"/>
      <c r="F4" s="81"/>
    </row>
    <row r="5" spans="1:6" ht="15.75" x14ac:dyDescent="0.25">
      <c r="A5" s="36"/>
      <c r="B5" s="33"/>
      <c r="C5" s="34"/>
      <c r="D5" s="34"/>
      <c r="E5" s="34"/>
      <c r="F5" s="34"/>
    </row>
    <row r="6" spans="1:6" s="49" customFormat="1" ht="15" customHeight="1" x14ac:dyDescent="0.25">
      <c r="A6" s="100" t="s">
        <v>1</v>
      </c>
      <c r="B6" s="103" t="s">
        <v>2</v>
      </c>
      <c r="C6" s="100" t="s">
        <v>173</v>
      </c>
      <c r="D6" s="100" t="s">
        <v>174</v>
      </c>
      <c r="E6" s="100" t="s">
        <v>146</v>
      </c>
      <c r="F6" s="100" t="s">
        <v>185</v>
      </c>
    </row>
    <row r="7" spans="1:6" s="49" customFormat="1" ht="15" customHeight="1" x14ac:dyDescent="0.25">
      <c r="A7" s="101"/>
      <c r="B7" s="104"/>
      <c r="C7" s="101"/>
      <c r="D7" s="101"/>
      <c r="E7" s="101"/>
      <c r="F7" s="101"/>
    </row>
    <row r="8" spans="1:6" s="49" customFormat="1" ht="35.25" customHeight="1" x14ac:dyDescent="0.25">
      <c r="A8" s="102"/>
      <c r="B8" s="105"/>
      <c r="C8" s="102"/>
      <c r="D8" s="102"/>
      <c r="E8" s="102"/>
      <c r="F8" s="102"/>
    </row>
    <row r="9" spans="1:6" s="49" customFormat="1" ht="30" customHeight="1" x14ac:dyDescent="0.25">
      <c r="A9" s="2" t="s">
        <v>3</v>
      </c>
      <c r="B9" s="18" t="s">
        <v>4</v>
      </c>
      <c r="C9" s="3">
        <f>C10+C11+C12+C13+C14+C15+C16+C17+C18+C19+C20+C21+C22+C23+C24+C25</f>
        <v>941700</v>
      </c>
      <c r="D9" s="3">
        <f>D10+D11+D12+D13+D14+D15+D16+D17+D18+D19+D20+D21+D22+D23+D24+D25</f>
        <v>1052743.76</v>
      </c>
      <c r="E9" s="3">
        <f>E10+E11+E12+E13+E14+E15+E16+E17+E18+E19+E20+E21+E22+E23+E24+E25</f>
        <v>0</v>
      </c>
      <c r="F9" s="3">
        <f>F10+F11+F12+F13+F14+F15+F16+F17+F18+F19+F20+F21+F22+F23+F24+F25</f>
        <v>1206277.8400000001</v>
      </c>
    </row>
    <row r="10" spans="1:6" ht="30" customHeight="1" x14ac:dyDescent="0.25">
      <c r="A10" s="37" t="s">
        <v>5</v>
      </c>
      <c r="B10" s="19" t="s">
        <v>147</v>
      </c>
      <c r="C10" s="38"/>
      <c r="D10" s="38"/>
      <c r="E10" s="38"/>
      <c r="F10" s="38"/>
    </row>
    <row r="11" spans="1:6" ht="30" customHeight="1" x14ac:dyDescent="0.25">
      <c r="A11" s="39" t="s">
        <v>7</v>
      </c>
      <c r="B11" s="10" t="s">
        <v>148</v>
      </c>
      <c r="C11" s="38"/>
      <c r="D11" s="38"/>
      <c r="E11" s="38"/>
      <c r="F11" s="38"/>
    </row>
    <row r="12" spans="1:6" ht="30" customHeight="1" x14ac:dyDescent="0.25">
      <c r="A12" s="39" t="s">
        <v>9</v>
      </c>
      <c r="B12" s="10" t="s">
        <v>149</v>
      </c>
      <c r="C12" s="38"/>
      <c r="D12" s="38"/>
      <c r="E12" s="38"/>
      <c r="F12" s="38"/>
    </row>
    <row r="13" spans="1:6" ht="30" customHeight="1" x14ac:dyDescent="0.25">
      <c r="A13" s="37" t="s">
        <v>11</v>
      </c>
      <c r="B13" s="10" t="s">
        <v>150</v>
      </c>
      <c r="C13" s="38">
        <v>750000</v>
      </c>
      <c r="D13" s="38">
        <v>835845.56</v>
      </c>
      <c r="E13" s="38"/>
      <c r="F13" s="38">
        <v>945000</v>
      </c>
    </row>
    <row r="14" spans="1:6" ht="30" customHeight="1" x14ac:dyDescent="0.25">
      <c r="A14" s="37" t="s">
        <v>15</v>
      </c>
      <c r="B14" s="10" t="s">
        <v>151</v>
      </c>
      <c r="C14" s="38"/>
      <c r="D14" s="38"/>
      <c r="E14" s="38"/>
      <c r="F14" s="38"/>
    </row>
    <row r="15" spans="1:6" ht="30" customHeight="1" x14ac:dyDescent="0.25">
      <c r="A15" s="37" t="s">
        <v>19</v>
      </c>
      <c r="B15" s="10" t="s">
        <v>152</v>
      </c>
      <c r="C15" s="38">
        <v>0</v>
      </c>
      <c r="D15" s="38"/>
      <c r="E15" s="38"/>
      <c r="F15" s="38"/>
    </row>
    <row r="16" spans="1:6" ht="30" customHeight="1" x14ac:dyDescent="0.25">
      <c r="A16" s="37" t="s">
        <v>21</v>
      </c>
      <c r="B16" s="10" t="s">
        <v>30</v>
      </c>
      <c r="C16" s="38"/>
      <c r="D16" s="38"/>
      <c r="E16" s="38"/>
      <c r="F16" s="38"/>
    </row>
    <row r="17" spans="1:6" ht="30" customHeight="1" x14ac:dyDescent="0.25">
      <c r="A17" s="37" t="s">
        <v>23</v>
      </c>
      <c r="B17" s="10" t="s">
        <v>32</v>
      </c>
      <c r="C17" s="38"/>
      <c r="D17" s="38"/>
      <c r="E17" s="38"/>
      <c r="F17" s="38"/>
    </row>
    <row r="18" spans="1:6" ht="30" customHeight="1" x14ac:dyDescent="0.25">
      <c r="A18" s="37" t="s">
        <v>25</v>
      </c>
      <c r="B18" s="10" t="s">
        <v>34</v>
      </c>
      <c r="C18" s="38">
        <v>1000</v>
      </c>
      <c r="D18" s="38"/>
      <c r="E18" s="38"/>
      <c r="F18" s="38">
        <v>1000</v>
      </c>
    </row>
    <row r="19" spans="1:6" ht="30" customHeight="1" x14ac:dyDescent="0.25">
      <c r="A19" s="37" t="s">
        <v>27</v>
      </c>
      <c r="B19" s="10" t="s">
        <v>36</v>
      </c>
      <c r="C19" s="38">
        <v>190700</v>
      </c>
      <c r="D19" s="38">
        <v>216898.2</v>
      </c>
      <c r="E19" s="38"/>
      <c r="F19" s="38">
        <v>260277.84</v>
      </c>
    </row>
    <row r="20" spans="1:6" ht="30" hidden="1" customHeight="1" x14ac:dyDescent="0.25">
      <c r="A20" s="39"/>
      <c r="B20" s="10"/>
      <c r="C20" s="38">
        <v>0</v>
      </c>
      <c r="D20" s="38"/>
      <c r="E20" s="38">
        <v>0</v>
      </c>
      <c r="F20" s="38"/>
    </row>
    <row r="21" spans="1:6" ht="30" hidden="1" customHeight="1" x14ac:dyDescent="0.25">
      <c r="A21" s="39"/>
      <c r="B21" s="10"/>
      <c r="C21" s="38">
        <v>0</v>
      </c>
      <c r="D21" s="38"/>
      <c r="E21" s="38">
        <v>0</v>
      </c>
      <c r="F21" s="38"/>
    </row>
    <row r="22" spans="1:6" ht="30" hidden="1" customHeight="1" x14ac:dyDescent="0.25">
      <c r="A22" s="37"/>
      <c r="B22" s="10"/>
      <c r="C22" s="38">
        <v>0</v>
      </c>
      <c r="D22" s="38"/>
      <c r="E22" s="38">
        <v>0</v>
      </c>
      <c r="F22" s="38"/>
    </row>
    <row r="23" spans="1:6" ht="30" hidden="1" customHeight="1" x14ac:dyDescent="0.25">
      <c r="A23" s="39"/>
      <c r="B23" s="10"/>
      <c r="C23" s="38">
        <v>0</v>
      </c>
      <c r="D23" s="38"/>
      <c r="E23" s="38">
        <v>0</v>
      </c>
      <c r="F23" s="38"/>
    </row>
    <row r="24" spans="1:6" ht="30" hidden="1" customHeight="1" x14ac:dyDescent="0.25">
      <c r="A24" s="39"/>
      <c r="B24" s="10"/>
      <c r="C24" s="38">
        <v>0</v>
      </c>
      <c r="D24" s="38"/>
      <c r="E24" s="38"/>
      <c r="F24" s="38"/>
    </row>
    <row r="25" spans="1:6" s="83" customFormat="1" ht="30" hidden="1" customHeight="1" x14ac:dyDescent="0.25">
      <c r="A25" s="37"/>
      <c r="B25" s="10"/>
      <c r="C25" s="38"/>
      <c r="D25" s="38"/>
      <c r="E25" s="38"/>
      <c r="F25" s="38"/>
    </row>
    <row r="26" spans="1:6" s="50" customFormat="1" ht="30" customHeight="1" x14ac:dyDescent="0.25">
      <c r="A26" s="100" t="s">
        <v>1</v>
      </c>
      <c r="B26" s="109" t="s">
        <v>37</v>
      </c>
      <c r="C26" s="100" t="s">
        <v>173</v>
      </c>
      <c r="D26" s="100" t="s">
        <v>174</v>
      </c>
      <c r="E26" s="100" t="s">
        <v>146</v>
      </c>
      <c r="F26" s="100" t="s">
        <v>185</v>
      </c>
    </row>
    <row r="27" spans="1:6" s="50" customFormat="1" ht="25.5" customHeight="1" x14ac:dyDescent="0.25">
      <c r="A27" s="101"/>
      <c r="B27" s="110"/>
      <c r="C27" s="101"/>
      <c r="D27" s="101"/>
      <c r="E27" s="101"/>
      <c r="F27" s="101"/>
    </row>
    <row r="28" spans="1:6" s="49" customFormat="1" ht="5.25" customHeight="1" x14ac:dyDescent="0.25">
      <c r="A28" s="102"/>
      <c r="B28" s="111"/>
      <c r="C28" s="102"/>
      <c r="D28" s="102"/>
      <c r="E28" s="102"/>
      <c r="F28" s="102"/>
    </row>
    <row r="29" spans="1:6" s="49" customFormat="1" ht="30" customHeight="1" x14ac:dyDescent="0.25">
      <c r="A29" s="6" t="s">
        <v>38</v>
      </c>
      <c r="B29" s="20" t="s">
        <v>39</v>
      </c>
      <c r="C29" s="7">
        <f>C31+C48+C99+C101+C106+C110+C127+C131+C108</f>
        <v>610650</v>
      </c>
      <c r="D29" s="7">
        <f>D31+D48+D99+D101+D106+D110+D127+D131+D108</f>
        <v>541715.3600000001</v>
      </c>
      <c r="E29" s="7">
        <f t="shared" ref="E29:F29" si="0">E31+E48+E99+E101+E106+E110+E127+E131+E108</f>
        <v>500</v>
      </c>
      <c r="F29" s="7">
        <f t="shared" si="0"/>
        <v>667349.91999999993</v>
      </c>
    </row>
    <row r="30" spans="1:6" ht="30" customHeight="1" x14ac:dyDescent="0.25">
      <c r="A30" s="41"/>
      <c r="B30" s="19"/>
      <c r="C30" s="38"/>
      <c r="D30" s="38"/>
      <c r="E30" s="38"/>
      <c r="F30" s="38"/>
    </row>
    <row r="31" spans="1:6" s="54" customFormat="1" ht="30" customHeight="1" x14ac:dyDescent="0.25">
      <c r="A31" s="51" t="s">
        <v>5</v>
      </c>
      <c r="B31" s="52" t="s">
        <v>40</v>
      </c>
      <c r="C31" s="53">
        <f>C32+C33+C34+C35+C36+C37+C38+C39+C40+C41+C42+C43+C44+C45+C46+C47</f>
        <v>151500</v>
      </c>
      <c r="D31" s="53">
        <f>D32+D33+D34+D35+D36+D37+D38+D39+D40+D41+D42+D43+D44+D45+D46+D47</f>
        <v>111549.66</v>
      </c>
      <c r="E31" s="53">
        <f t="shared" ref="E31" si="1">E32+E33+E34+E35+E36+E37+E38+E39+E40+E41+E42+E43+E44+E45+E46+E47</f>
        <v>0</v>
      </c>
      <c r="F31" s="53">
        <f t="shared" ref="F31" si="2">F32+F33+F34+F35+F36+F37+F38+F39+F40+F41+F42+F43+F44+F45+F46+F47</f>
        <v>154100</v>
      </c>
    </row>
    <row r="32" spans="1:6" s="45" customFormat="1" ht="30" customHeight="1" x14ac:dyDescent="0.25">
      <c r="A32" s="44"/>
      <c r="B32" s="21" t="s">
        <v>41</v>
      </c>
      <c r="C32" s="38">
        <v>6500</v>
      </c>
      <c r="D32" s="38">
        <f>11315.59</f>
        <v>11315.59</v>
      </c>
      <c r="E32" s="38"/>
      <c r="F32" s="38">
        <v>14000</v>
      </c>
    </row>
    <row r="33" spans="1:6" s="45" customFormat="1" ht="30" customHeight="1" x14ac:dyDescent="0.25">
      <c r="A33" s="44"/>
      <c r="B33" s="21" t="s">
        <v>42</v>
      </c>
      <c r="C33" s="38"/>
      <c r="D33" s="38">
        <v>90</v>
      </c>
      <c r="E33" s="38"/>
      <c r="F33" s="38">
        <v>100</v>
      </c>
    </row>
    <row r="34" spans="1:6" ht="30" customHeight="1" x14ac:dyDescent="0.25">
      <c r="A34" s="11" t="s">
        <v>1</v>
      </c>
      <c r="B34" s="10" t="s">
        <v>43</v>
      </c>
      <c r="C34" s="38"/>
      <c r="D34" s="38"/>
      <c r="E34" s="38"/>
      <c r="F34" s="38"/>
    </row>
    <row r="35" spans="1:6" ht="30" customHeight="1" x14ac:dyDescent="0.25">
      <c r="A35" s="11"/>
      <c r="B35" s="10" t="s">
        <v>44</v>
      </c>
      <c r="C35" s="38"/>
      <c r="D35" s="38"/>
      <c r="E35" s="38"/>
      <c r="F35" s="38"/>
    </row>
    <row r="36" spans="1:6" ht="30" customHeight="1" x14ac:dyDescent="0.25">
      <c r="A36" s="11"/>
      <c r="B36" s="10" t="s">
        <v>45</v>
      </c>
      <c r="C36" s="38"/>
      <c r="D36" s="38"/>
      <c r="E36" s="38"/>
      <c r="F36" s="38"/>
    </row>
    <row r="37" spans="1:6" ht="30" customHeight="1" x14ac:dyDescent="0.25">
      <c r="A37" s="11" t="s">
        <v>1</v>
      </c>
      <c r="B37" s="10" t="s">
        <v>46</v>
      </c>
      <c r="C37" s="38"/>
      <c r="D37" s="38"/>
      <c r="E37" s="38"/>
      <c r="F37" s="38"/>
    </row>
    <row r="38" spans="1:6" ht="30" customHeight="1" x14ac:dyDescent="0.25">
      <c r="A38" s="11"/>
      <c r="B38" s="10" t="s">
        <v>138</v>
      </c>
      <c r="C38" s="38"/>
      <c r="D38" s="38"/>
      <c r="E38" s="38"/>
      <c r="F38" s="38"/>
    </row>
    <row r="39" spans="1:6" ht="30" customHeight="1" x14ac:dyDescent="0.25">
      <c r="A39" s="11"/>
      <c r="B39" s="10" t="s">
        <v>48</v>
      </c>
      <c r="C39" s="38">
        <v>15000</v>
      </c>
      <c r="D39" s="38">
        <f>8674.49</f>
        <v>8674.49</v>
      </c>
      <c r="E39" s="38"/>
      <c r="F39" s="38">
        <v>10000</v>
      </c>
    </row>
    <row r="40" spans="1:6" ht="30" customHeight="1" x14ac:dyDescent="0.25">
      <c r="A40" s="11"/>
      <c r="B40" s="10" t="s">
        <v>49</v>
      </c>
      <c r="C40" s="38"/>
      <c r="D40" s="38"/>
      <c r="E40" s="38"/>
      <c r="F40" s="38"/>
    </row>
    <row r="41" spans="1:6" ht="30" customHeight="1" x14ac:dyDescent="0.25">
      <c r="A41" s="11"/>
      <c r="B41" s="10" t="s">
        <v>132</v>
      </c>
      <c r="C41" s="38"/>
      <c r="D41" s="38"/>
      <c r="E41" s="38"/>
      <c r="F41" s="38"/>
    </row>
    <row r="42" spans="1:6" ht="30" customHeight="1" x14ac:dyDescent="0.25">
      <c r="A42" s="11"/>
      <c r="B42" s="10"/>
      <c r="C42" s="38"/>
      <c r="D42" s="38"/>
      <c r="E42" s="38"/>
      <c r="F42" s="38"/>
    </row>
    <row r="43" spans="1:6" ht="30" customHeight="1" x14ac:dyDescent="0.25">
      <c r="A43" s="11"/>
      <c r="B43" s="10" t="s">
        <v>50</v>
      </c>
      <c r="C43" s="38"/>
      <c r="D43" s="38"/>
      <c r="E43" s="38"/>
      <c r="F43" s="38"/>
    </row>
    <row r="44" spans="1:6" ht="30" customHeight="1" x14ac:dyDescent="0.25">
      <c r="A44" s="11"/>
      <c r="B44" s="10" t="s">
        <v>51</v>
      </c>
      <c r="C44" s="38">
        <v>130000</v>
      </c>
      <c r="D44" s="38">
        <f>91469.58</f>
        <v>91469.58</v>
      </c>
      <c r="E44" s="38"/>
      <c r="F44" s="38">
        <v>130000</v>
      </c>
    </row>
    <row r="45" spans="1:6" ht="30" customHeight="1" x14ac:dyDescent="0.25">
      <c r="A45" s="11"/>
      <c r="B45" s="10" t="s">
        <v>133</v>
      </c>
      <c r="C45" s="38"/>
      <c r="D45" s="38"/>
      <c r="E45" s="38">
        <v>0</v>
      </c>
      <c r="F45" s="38"/>
    </row>
    <row r="46" spans="1:6" ht="30" customHeight="1" x14ac:dyDescent="0.25">
      <c r="A46" s="11"/>
      <c r="B46" s="10"/>
      <c r="C46" s="38"/>
      <c r="D46" s="38"/>
      <c r="E46" s="38">
        <v>0</v>
      </c>
      <c r="F46" s="38"/>
    </row>
    <row r="47" spans="1:6" ht="30" customHeight="1" x14ac:dyDescent="0.25">
      <c r="A47" s="11"/>
      <c r="B47" s="10" t="s">
        <v>52</v>
      </c>
      <c r="C47" s="38"/>
      <c r="D47" s="38"/>
      <c r="E47" s="38">
        <v>0</v>
      </c>
      <c r="F47" s="38"/>
    </row>
    <row r="48" spans="1:6" s="54" customFormat="1" ht="30" customHeight="1" x14ac:dyDescent="0.25">
      <c r="A48" s="51" t="s">
        <v>7</v>
      </c>
      <c r="B48" s="52" t="s">
        <v>53</v>
      </c>
      <c r="C48" s="53">
        <f>C49+C50+C51+C52+C53+C54+C55+C56+C57+C58+C59+C60+C61+C62+C63+C64+C65+C66+C67+C68+C69+C70+C71+C72+C73+C75+C76+C77+C78+C79+C80+C81+C82+C83+C84+C85+C86+C87+C88+C89+C90+C91+C92+C93+C94+C95+C96+C97+C98+C74</f>
        <v>229450</v>
      </c>
      <c r="D48" s="53">
        <f>D49+D50+D51+D52+D53+D54+D55+D56+D57+D58+D59+D60+D61+D62+D63+D64+D65+D66+D67+D68+D69+D70+D71+D72+D73+D75+D76+D77+D78+D79+D80+D81+D82+D83+D84+D85+D86+D87+D88+D89+D90+D91+D92+D93+D94+D95+D96+D97+D98+D74</f>
        <v>193276.87999999998</v>
      </c>
      <c r="E48" s="53">
        <f t="shared" ref="E48" si="3">E49+E50+E51+E52+E53+E54+E55+E56+E57+E58+E59+E60+E61+E62+E63+E64+E65+E66+E67+E68+E69+E70+E71+E72+E73+E75+E76+E77+E78+E79+E80+E81+E82+E83+E84+E85+E86+E87+E88+E89+E90+E91+E92+E93+E94+E95+E96+E97+E98+E74</f>
        <v>500</v>
      </c>
      <c r="F48" s="53">
        <f t="shared" ref="F48" si="4">F49+F50+F51+F52+F53+F54+F55+F56+F57+F58+F59+F60+F61+F62+F63+F64+F65+F66+F67+F68+F69+F70+F71+F72+F73+F75+F76+F77+F78+F79+F80+F81+F82+F83+F84+F85+F86+F87+F88+F89+F90+F91+F92+F93+F94+F95+F96+F97+F98+F74</f>
        <v>230800</v>
      </c>
    </row>
    <row r="49" spans="1:6" ht="30" customHeight="1" x14ac:dyDescent="0.25">
      <c r="A49" s="11"/>
      <c r="B49" s="10" t="s">
        <v>54</v>
      </c>
      <c r="C49" s="38">
        <v>6000</v>
      </c>
      <c r="D49" s="38">
        <v>4513.47</v>
      </c>
      <c r="E49" s="38"/>
      <c r="F49" s="38">
        <v>6000</v>
      </c>
    </row>
    <row r="50" spans="1:6" ht="30" customHeight="1" x14ac:dyDescent="0.25">
      <c r="A50" s="11"/>
      <c r="B50" s="10" t="s">
        <v>55</v>
      </c>
      <c r="C50" s="38"/>
      <c r="D50" s="38"/>
      <c r="E50" s="38"/>
      <c r="F50" s="38"/>
    </row>
    <row r="51" spans="1:6" ht="30" customHeight="1" x14ac:dyDescent="0.25">
      <c r="A51" s="11"/>
      <c r="B51" s="10" t="s">
        <v>56</v>
      </c>
      <c r="C51" s="38"/>
      <c r="D51" s="38"/>
      <c r="E51" s="38"/>
      <c r="F51" s="38"/>
    </row>
    <row r="52" spans="1:6" ht="30" customHeight="1" x14ac:dyDescent="0.25">
      <c r="A52" s="11"/>
      <c r="B52" s="10" t="s">
        <v>57</v>
      </c>
      <c r="C52" s="38"/>
      <c r="D52" s="38"/>
      <c r="E52" s="38"/>
      <c r="F52" s="38"/>
    </row>
    <row r="53" spans="1:6" ht="30" customHeight="1" x14ac:dyDescent="0.25">
      <c r="A53" s="11"/>
      <c r="B53" s="10" t="s">
        <v>58</v>
      </c>
      <c r="C53" s="38"/>
      <c r="D53" s="38"/>
      <c r="E53" s="38"/>
      <c r="F53" s="38"/>
    </row>
    <row r="54" spans="1:6" ht="30" customHeight="1" x14ac:dyDescent="0.25">
      <c r="A54" s="11"/>
      <c r="B54" s="10" t="s">
        <v>59</v>
      </c>
      <c r="C54" s="38"/>
      <c r="D54" s="38"/>
      <c r="E54" s="38"/>
      <c r="F54" s="38"/>
    </row>
    <row r="55" spans="1:6" ht="30" customHeight="1" x14ac:dyDescent="0.25">
      <c r="A55" s="11"/>
      <c r="B55" s="22" t="s">
        <v>60</v>
      </c>
      <c r="C55" s="38">
        <v>9500</v>
      </c>
      <c r="D55" s="38"/>
      <c r="E55" s="38"/>
      <c r="F55" s="38">
        <v>500</v>
      </c>
    </row>
    <row r="56" spans="1:6" ht="30" customHeight="1" x14ac:dyDescent="0.25">
      <c r="A56" s="11"/>
      <c r="B56" s="22" t="s">
        <v>61</v>
      </c>
      <c r="C56" s="38"/>
      <c r="D56" s="38"/>
      <c r="E56" s="38"/>
      <c r="F56" s="38"/>
    </row>
    <row r="57" spans="1:6" ht="30" customHeight="1" x14ac:dyDescent="0.25">
      <c r="A57" s="11"/>
      <c r="B57" s="10" t="s">
        <v>62</v>
      </c>
      <c r="C57" s="38"/>
      <c r="D57" s="38">
        <v>1200</v>
      </c>
      <c r="E57" s="38">
        <v>0</v>
      </c>
      <c r="F57" s="38">
        <v>1500</v>
      </c>
    </row>
    <row r="58" spans="1:6" ht="30" customHeight="1" x14ac:dyDescent="0.25">
      <c r="A58" s="11"/>
      <c r="B58" s="10" t="s">
        <v>155</v>
      </c>
      <c r="C58" s="38"/>
      <c r="D58" s="38"/>
      <c r="E58" s="38">
        <v>0</v>
      </c>
      <c r="F58" s="38"/>
    </row>
    <row r="59" spans="1:6" ht="30" customHeight="1" x14ac:dyDescent="0.25">
      <c r="A59" s="11"/>
      <c r="B59" s="10"/>
      <c r="C59" s="38"/>
      <c r="D59" s="38"/>
      <c r="E59" s="38">
        <v>0</v>
      </c>
      <c r="F59" s="38"/>
    </row>
    <row r="60" spans="1:6" ht="30" customHeight="1" x14ac:dyDescent="0.25">
      <c r="A60" s="11"/>
      <c r="B60" s="10" t="s">
        <v>63</v>
      </c>
      <c r="C60" s="38"/>
      <c r="D60" s="38"/>
      <c r="E60" s="38">
        <v>0</v>
      </c>
      <c r="F60" s="38"/>
    </row>
    <row r="61" spans="1:6" ht="30" customHeight="1" x14ac:dyDescent="0.25">
      <c r="A61" s="11"/>
      <c r="B61" s="10" t="s">
        <v>64</v>
      </c>
      <c r="C61" s="38"/>
      <c r="D61" s="38">
        <v>450</v>
      </c>
      <c r="E61" s="38">
        <v>0</v>
      </c>
      <c r="F61" s="38">
        <v>550</v>
      </c>
    </row>
    <row r="62" spans="1:6" ht="30" customHeight="1" x14ac:dyDescent="0.25">
      <c r="A62" s="11"/>
      <c r="B62" s="10" t="s">
        <v>65</v>
      </c>
      <c r="C62" s="38"/>
      <c r="D62" s="38">
        <v>188.86</v>
      </c>
      <c r="E62" s="38">
        <v>0</v>
      </c>
      <c r="F62" s="38">
        <v>250</v>
      </c>
    </row>
    <row r="63" spans="1:6" ht="30" customHeight="1" x14ac:dyDescent="0.25">
      <c r="A63" s="11"/>
      <c r="B63" s="10" t="s">
        <v>135</v>
      </c>
      <c r="C63" s="38"/>
      <c r="D63" s="38"/>
      <c r="E63" s="38">
        <v>0</v>
      </c>
      <c r="F63" s="38"/>
    </row>
    <row r="64" spans="1:6" ht="30" customHeight="1" x14ac:dyDescent="0.25">
      <c r="A64" s="11"/>
      <c r="B64" s="10"/>
      <c r="C64" s="38"/>
      <c r="D64" s="38"/>
      <c r="E64" s="38">
        <v>0</v>
      </c>
      <c r="F64" s="38"/>
    </row>
    <row r="65" spans="1:6" ht="30" customHeight="1" x14ac:dyDescent="0.25">
      <c r="A65" s="11"/>
      <c r="B65" s="10" t="s">
        <v>66</v>
      </c>
      <c r="C65" s="38"/>
      <c r="D65" s="38"/>
      <c r="E65" s="38">
        <v>0</v>
      </c>
      <c r="F65" s="38"/>
    </row>
    <row r="66" spans="1:6" ht="30" customHeight="1" x14ac:dyDescent="0.25">
      <c r="A66" s="11"/>
      <c r="B66" s="10" t="s">
        <v>67</v>
      </c>
      <c r="C66" s="38"/>
      <c r="D66" s="38"/>
      <c r="E66" s="38">
        <v>0</v>
      </c>
      <c r="F66" s="38"/>
    </row>
    <row r="67" spans="1:6" ht="30" customHeight="1" x14ac:dyDescent="0.25">
      <c r="A67" s="11"/>
      <c r="B67" s="10" t="s">
        <v>156</v>
      </c>
      <c r="C67" s="38"/>
      <c r="D67" s="38"/>
      <c r="E67" s="38">
        <v>0</v>
      </c>
      <c r="F67" s="38"/>
    </row>
    <row r="68" spans="1:6" ht="30" customHeight="1" x14ac:dyDescent="0.25">
      <c r="A68" s="11"/>
      <c r="B68" s="10" t="s">
        <v>157</v>
      </c>
      <c r="C68" s="38"/>
      <c r="D68" s="38"/>
      <c r="E68" s="38">
        <v>0</v>
      </c>
      <c r="F68" s="38"/>
    </row>
    <row r="69" spans="1:6" ht="30" customHeight="1" x14ac:dyDescent="0.25">
      <c r="A69" s="11"/>
      <c r="B69" s="10"/>
      <c r="C69" s="38"/>
      <c r="D69" s="38"/>
      <c r="E69" s="38">
        <v>0</v>
      </c>
      <c r="F69" s="38"/>
    </row>
    <row r="70" spans="1:6" ht="30" customHeight="1" x14ac:dyDescent="0.25">
      <c r="A70" s="11"/>
      <c r="B70" s="10" t="s">
        <v>69</v>
      </c>
      <c r="C70" s="38"/>
      <c r="D70" s="38"/>
      <c r="E70" s="38">
        <v>0</v>
      </c>
      <c r="F70" s="38"/>
    </row>
    <row r="71" spans="1:6" ht="30" customHeight="1" x14ac:dyDescent="0.25">
      <c r="A71" s="11"/>
      <c r="B71" s="10" t="s">
        <v>70</v>
      </c>
      <c r="C71" s="38"/>
      <c r="D71" s="38"/>
      <c r="E71" s="38">
        <v>0</v>
      </c>
      <c r="F71" s="38"/>
    </row>
    <row r="72" spans="1:6" ht="30" customHeight="1" x14ac:dyDescent="0.25">
      <c r="A72" s="11"/>
      <c r="B72" s="10" t="s">
        <v>71</v>
      </c>
      <c r="C72" s="38">
        <v>250</v>
      </c>
      <c r="D72" s="38"/>
      <c r="E72" s="38"/>
      <c r="F72" s="38">
        <v>0</v>
      </c>
    </row>
    <row r="73" spans="1:6" ht="30" customHeight="1" x14ac:dyDescent="0.25">
      <c r="A73" s="11"/>
      <c r="B73" s="10" t="s">
        <v>72</v>
      </c>
      <c r="C73" s="38"/>
      <c r="D73" s="38"/>
      <c r="E73" s="38"/>
      <c r="F73" s="38"/>
    </row>
    <row r="74" spans="1:6" ht="30" customHeight="1" x14ac:dyDescent="0.25">
      <c r="A74" s="11"/>
      <c r="B74" s="10" t="s">
        <v>73</v>
      </c>
      <c r="C74" s="38"/>
      <c r="D74" s="38"/>
      <c r="E74" s="38"/>
      <c r="F74" s="38"/>
    </row>
    <row r="75" spans="1:6" ht="30" customHeight="1" x14ac:dyDescent="0.25">
      <c r="A75" s="11"/>
      <c r="B75" s="10" t="s">
        <v>74</v>
      </c>
      <c r="C75" s="38"/>
      <c r="D75" s="38"/>
      <c r="E75" s="38"/>
      <c r="F75" s="38"/>
    </row>
    <row r="76" spans="1:6" ht="30" customHeight="1" x14ac:dyDescent="0.25">
      <c r="A76" s="11"/>
      <c r="B76" s="10" t="s">
        <v>75</v>
      </c>
      <c r="C76" s="38"/>
      <c r="D76" s="38"/>
      <c r="E76" s="38"/>
      <c r="F76" s="38"/>
    </row>
    <row r="77" spans="1:6" ht="30" customHeight="1" x14ac:dyDescent="0.25">
      <c r="A77" s="11"/>
      <c r="B77" s="10" t="s">
        <v>76</v>
      </c>
      <c r="C77" s="38"/>
      <c r="D77" s="38"/>
      <c r="E77" s="38"/>
      <c r="F77" s="38"/>
    </row>
    <row r="78" spans="1:6" ht="30" customHeight="1" x14ac:dyDescent="0.25">
      <c r="A78" s="11"/>
      <c r="B78" s="10" t="s">
        <v>77</v>
      </c>
      <c r="C78" s="38">
        <v>2000</v>
      </c>
      <c r="D78" s="38"/>
      <c r="E78" s="38"/>
      <c r="F78" s="38">
        <v>0</v>
      </c>
    </row>
    <row r="79" spans="1:6" ht="36.75" customHeight="1" x14ac:dyDescent="0.25">
      <c r="A79" s="11"/>
      <c r="B79" s="10" t="s">
        <v>78</v>
      </c>
      <c r="C79" s="38"/>
      <c r="D79" s="38"/>
      <c r="E79" s="38"/>
      <c r="F79" s="38"/>
    </row>
    <row r="80" spans="1:6" ht="30" customHeight="1" x14ac:dyDescent="0.25">
      <c r="A80" s="11"/>
      <c r="B80" s="10" t="s">
        <v>79</v>
      </c>
      <c r="C80" s="38"/>
      <c r="D80" s="38"/>
      <c r="E80" s="38"/>
      <c r="F80" s="38"/>
    </row>
    <row r="81" spans="1:8" ht="30" customHeight="1" x14ac:dyDescent="0.25">
      <c r="A81" s="11"/>
      <c r="B81" s="10" t="s">
        <v>158</v>
      </c>
      <c r="C81" s="38">
        <v>140000</v>
      </c>
      <c r="D81" s="38">
        <f>121893.39+31991.66</f>
        <v>153885.04999999999</v>
      </c>
      <c r="E81" s="38"/>
      <c r="F81" s="38">
        <v>180000</v>
      </c>
    </row>
    <row r="82" spans="1:8" ht="30" customHeight="1" x14ac:dyDescent="0.25">
      <c r="A82" s="11"/>
      <c r="B82" s="10" t="s">
        <v>159</v>
      </c>
      <c r="C82" s="38"/>
      <c r="D82" s="38"/>
      <c r="E82" s="38">
        <v>0</v>
      </c>
      <c r="F82" s="38"/>
      <c r="G82" s="91"/>
      <c r="H82" s="89"/>
    </row>
    <row r="83" spans="1:8" ht="30" customHeight="1" x14ac:dyDescent="0.25">
      <c r="A83" s="11"/>
      <c r="B83" s="10" t="s">
        <v>82</v>
      </c>
      <c r="C83" s="38"/>
      <c r="D83" s="38"/>
      <c r="E83" s="38">
        <v>0</v>
      </c>
      <c r="F83" s="38"/>
      <c r="G83" s="91"/>
      <c r="H83" s="89"/>
    </row>
    <row r="84" spans="1:8" ht="30" customHeight="1" x14ac:dyDescent="0.25">
      <c r="A84" s="11"/>
      <c r="B84" s="10" t="s">
        <v>83</v>
      </c>
      <c r="C84" s="38"/>
      <c r="D84" s="38"/>
      <c r="E84" s="38">
        <v>0</v>
      </c>
      <c r="F84" s="38"/>
      <c r="G84" s="91"/>
      <c r="H84" s="89"/>
    </row>
    <row r="85" spans="1:8" ht="30" customHeight="1" x14ac:dyDescent="0.25">
      <c r="A85" s="11"/>
      <c r="B85" s="10" t="s">
        <v>160</v>
      </c>
      <c r="C85" s="38"/>
      <c r="D85" s="38"/>
      <c r="E85" s="38">
        <v>0</v>
      </c>
      <c r="F85" s="38"/>
      <c r="G85" s="91"/>
      <c r="H85" s="89"/>
    </row>
    <row r="86" spans="1:8" ht="30" customHeight="1" x14ac:dyDescent="0.25">
      <c r="A86" s="11"/>
      <c r="B86" s="10" t="s">
        <v>161</v>
      </c>
      <c r="C86" s="38"/>
      <c r="D86" s="38"/>
      <c r="E86" s="38">
        <v>0</v>
      </c>
      <c r="F86" s="38"/>
      <c r="G86" s="90"/>
      <c r="H86" s="89"/>
    </row>
    <row r="87" spans="1:8" ht="30" customHeight="1" x14ac:dyDescent="0.25">
      <c r="A87" s="11"/>
      <c r="B87" s="10" t="s">
        <v>162</v>
      </c>
      <c r="C87" s="38"/>
      <c r="D87" s="38"/>
      <c r="E87" s="38">
        <v>0</v>
      </c>
      <c r="F87" s="38"/>
      <c r="G87" s="91"/>
      <c r="H87" s="89"/>
    </row>
    <row r="88" spans="1:8" ht="30" customHeight="1" x14ac:dyDescent="0.25">
      <c r="A88" s="11"/>
      <c r="B88" s="10" t="s">
        <v>163</v>
      </c>
      <c r="C88" s="38"/>
      <c r="D88" s="38"/>
      <c r="E88" s="38">
        <v>0</v>
      </c>
      <c r="F88" s="38"/>
      <c r="G88" s="89"/>
      <c r="H88" s="89"/>
    </row>
    <row r="89" spans="1:8" ht="30" customHeight="1" x14ac:dyDescent="0.25">
      <c r="A89" s="11"/>
      <c r="B89" s="10" t="s">
        <v>164</v>
      </c>
      <c r="C89" s="38">
        <v>700</v>
      </c>
      <c r="D89" s="38">
        <v>1995</v>
      </c>
      <c r="E89" s="38"/>
      <c r="F89" s="38">
        <v>2500</v>
      </c>
      <c r="G89" s="89"/>
      <c r="H89" s="89"/>
    </row>
    <row r="90" spans="1:8" ht="30" customHeight="1" x14ac:dyDescent="0.25">
      <c r="A90" s="11"/>
      <c r="B90" s="10" t="s">
        <v>165</v>
      </c>
      <c r="C90" s="38">
        <v>32000</v>
      </c>
      <c r="D90" s="38"/>
      <c r="E90" s="38"/>
      <c r="F90" s="38">
        <v>1000</v>
      </c>
      <c r="G90" s="89"/>
      <c r="H90" s="89"/>
    </row>
    <row r="91" spans="1:8" ht="30" customHeight="1" x14ac:dyDescent="0.25">
      <c r="A91" s="11"/>
      <c r="B91" s="10" t="s">
        <v>166</v>
      </c>
      <c r="C91" s="38">
        <v>25000</v>
      </c>
      <c r="D91" s="38"/>
      <c r="E91" s="38"/>
      <c r="F91" s="38">
        <v>1000</v>
      </c>
    </row>
    <row r="92" spans="1:8" ht="30" customHeight="1" x14ac:dyDescent="0.25">
      <c r="A92" s="11"/>
      <c r="B92" s="10" t="s">
        <v>167</v>
      </c>
      <c r="C92" s="38">
        <v>8000</v>
      </c>
      <c r="D92" s="38">
        <v>1500</v>
      </c>
      <c r="E92" s="38"/>
      <c r="F92" s="38">
        <v>2500</v>
      </c>
    </row>
    <row r="93" spans="1:8" ht="30" customHeight="1" x14ac:dyDescent="0.25">
      <c r="A93" s="11"/>
      <c r="B93" s="10" t="s">
        <v>168</v>
      </c>
      <c r="C93" s="38"/>
      <c r="D93" s="38"/>
      <c r="E93" s="38">
        <v>0</v>
      </c>
      <c r="F93" s="38"/>
    </row>
    <row r="94" spans="1:8" ht="30" customHeight="1" x14ac:dyDescent="0.25">
      <c r="A94" s="11"/>
      <c r="B94" s="10"/>
      <c r="C94" s="38"/>
      <c r="D94" s="38"/>
      <c r="E94" s="38">
        <v>0</v>
      </c>
      <c r="F94" s="38"/>
    </row>
    <row r="95" spans="1:8" ht="30" customHeight="1" x14ac:dyDescent="0.25">
      <c r="A95" s="11"/>
      <c r="B95" s="10" t="s">
        <v>91</v>
      </c>
      <c r="C95" s="38">
        <v>0</v>
      </c>
      <c r="D95" s="38"/>
      <c r="E95" s="38">
        <v>500</v>
      </c>
      <c r="F95" s="38">
        <v>0</v>
      </c>
    </row>
    <row r="96" spans="1:8" ht="30" customHeight="1" x14ac:dyDescent="0.25">
      <c r="A96" s="11"/>
      <c r="B96" s="10" t="s">
        <v>92</v>
      </c>
      <c r="C96" s="38"/>
      <c r="D96" s="38"/>
      <c r="E96" s="38">
        <v>0</v>
      </c>
      <c r="F96" s="38"/>
    </row>
    <row r="97" spans="1:6" ht="30" customHeight="1" x14ac:dyDescent="0.25">
      <c r="A97" s="11"/>
      <c r="B97" s="10" t="s">
        <v>93</v>
      </c>
      <c r="C97" s="38">
        <v>6000</v>
      </c>
      <c r="D97" s="38">
        <v>29544.5</v>
      </c>
      <c r="E97" s="38"/>
      <c r="F97" s="38">
        <v>35000</v>
      </c>
    </row>
    <row r="98" spans="1:6" ht="30" customHeight="1" x14ac:dyDescent="0.25">
      <c r="A98" s="11"/>
      <c r="B98" s="10" t="s">
        <v>131</v>
      </c>
      <c r="C98" s="38"/>
      <c r="D98" s="38"/>
      <c r="E98" s="38">
        <v>0</v>
      </c>
      <c r="F98" s="38"/>
    </row>
    <row r="99" spans="1:6" s="54" customFormat="1" ht="30" customHeight="1" x14ac:dyDescent="0.25">
      <c r="A99" s="51" t="s">
        <v>9</v>
      </c>
      <c r="B99" s="52" t="s">
        <v>94</v>
      </c>
      <c r="C99" s="53">
        <f>C100</f>
        <v>0</v>
      </c>
      <c r="D99" s="53">
        <f>D100</f>
        <v>0</v>
      </c>
      <c r="E99" s="53">
        <f t="shared" ref="E99:F99" si="5">E100</f>
        <v>0</v>
      </c>
      <c r="F99" s="53">
        <f t="shared" si="5"/>
        <v>0</v>
      </c>
    </row>
    <row r="100" spans="1:6" ht="30" customHeight="1" x14ac:dyDescent="0.25">
      <c r="A100" s="11" t="s">
        <v>1</v>
      </c>
      <c r="B100" s="10" t="s">
        <v>95</v>
      </c>
      <c r="C100" s="38"/>
      <c r="D100" s="38"/>
      <c r="E100" s="38"/>
      <c r="F100" s="38"/>
    </row>
    <row r="101" spans="1:6" s="54" customFormat="1" ht="30" customHeight="1" x14ac:dyDescent="0.25">
      <c r="A101" s="51" t="s">
        <v>11</v>
      </c>
      <c r="B101" s="52" t="s">
        <v>96</v>
      </c>
      <c r="C101" s="53">
        <f>C102+C103+C104+C105</f>
        <v>197200</v>
      </c>
      <c r="D101" s="53">
        <f t="shared" ref="D101:F101" si="6">D102+D103+D104+D105</f>
        <v>225160.02000000002</v>
      </c>
      <c r="E101" s="53">
        <f t="shared" si="6"/>
        <v>0</v>
      </c>
      <c r="F101" s="53">
        <f t="shared" si="6"/>
        <v>270139.92</v>
      </c>
    </row>
    <row r="102" spans="1:6" s="83" customFormat="1" ht="30" customHeight="1" x14ac:dyDescent="0.25">
      <c r="A102" s="11"/>
      <c r="B102" s="10" t="s">
        <v>97</v>
      </c>
      <c r="C102" s="38">
        <v>0</v>
      </c>
      <c r="D102" s="38">
        <v>2796.7</v>
      </c>
      <c r="E102" s="38">
        <v>0</v>
      </c>
      <c r="F102" s="38">
        <v>3356</v>
      </c>
    </row>
    <row r="103" spans="1:6" s="83" customFormat="1" ht="30" customHeight="1" x14ac:dyDescent="0.25">
      <c r="A103" s="11"/>
      <c r="B103" s="10" t="s">
        <v>98</v>
      </c>
      <c r="C103" s="38">
        <v>0</v>
      </c>
      <c r="D103" s="38"/>
      <c r="E103" s="38">
        <v>0</v>
      </c>
      <c r="F103" s="38"/>
    </row>
    <row r="104" spans="1:6" s="83" customFormat="1" ht="30" customHeight="1" x14ac:dyDescent="0.25">
      <c r="A104" s="11"/>
      <c r="B104" s="10" t="s">
        <v>170</v>
      </c>
      <c r="C104" s="38">
        <v>191000</v>
      </c>
      <c r="D104" s="38">
        <v>211056.4</v>
      </c>
      <c r="E104" s="38"/>
      <c r="F104" s="38">
        <v>253267.68</v>
      </c>
    </row>
    <row r="105" spans="1:6" s="83" customFormat="1" ht="30" customHeight="1" x14ac:dyDescent="0.25">
      <c r="A105" s="11"/>
      <c r="B105" s="10" t="s">
        <v>99</v>
      </c>
      <c r="C105" s="38">
        <v>6200</v>
      </c>
      <c r="D105" s="38">
        <f>3654.52+7652.4</f>
        <v>11306.92</v>
      </c>
      <c r="E105" s="38"/>
      <c r="F105" s="38">
        <v>13516.24</v>
      </c>
    </row>
    <row r="106" spans="1:6" s="54" customFormat="1" ht="30" customHeight="1" x14ac:dyDescent="0.25">
      <c r="A106" s="51" t="s">
        <v>15</v>
      </c>
      <c r="B106" s="52" t="s">
        <v>100</v>
      </c>
      <c r="C106" s="53">
        <f>C107</f>
        <v>0</v>
      </c>
      <c r="D106" s="53">
        <f>D107</f>
        <v>0</v>
      </c>
      <c r="E106" s="53">
        <f t="shared" ref="E106:F106" si="7">E107</f>
        <v>0</v>
      </c>
      <c r="F106" s="53">
        <f t="shared" si="7"/>
        <v>0</v>
      </c>
    </row>
    <row r="107" spans="1:6" ht="30" customHeight="1" x14ac:dyDescent="0.25">
      <c r="A107" s="41"/>
      <c r="B107" s="19" t="s">
        <v>101</v>
      </c>
      <c r="C107" s="38">
        <v>0</v>
      </c>
      <c r="D107" s="38">
        <v>0</v>
      </c>
      <c r="E107" s="38"/>
      <c r="F107" s="38"/>
    </row>
    <row r="108" spans="1:6" s="54" customFormat="1" ht="30" customHeight="1" x14ac:dyDescent="0.25">
      <c r="A108" s="51" t="s">
        <v>19</v>
      </c>
      <c r="B108" s="52" t="s">
        <v>144</v>
      </c>
      <c r="C108" s="53">
        <f>C109</f>
        <v>0</v>
      </c>
      <c r="D108" s="53">
        <f>D109</f>
        <v>0</v>
      </c>
      <c r="E108" s="53">
        <f t="shared" ref="E108" si="8">E109</f>
        <v>0</v>
      </c>
      <c r="F108" s="53">
        <f>F109</f>
        <v>0</v>
      </c>
    </row>
    <row r="109" spans="1:6" ht="30" customHeight="1" x14ac:dyDescent="0.25">
      <c r="A109" s="41"/>
      <c r="B109" s="19" t="s">
        <v>144</v>
      </c>
      <c r="C109" s="38"/>
      <c r="D109" s="38"/>
      <c r="E109" s="38"/>
      <c r="F109" s="38"/>
    </row>
    <row r="110" spans="1:6" s="54" customFormat="1" ht="30" customHeight="1" x14ac:dyDescent="0.25">
      <c r="A110" s="51" t="s">
        <v>21</v>
      </c>
      <c r="B110" s="52" t="s">
        <v>102</v>
      </c>
      <c r="C110" s="53">
        <f>C111+C112+C113+C114+C115+C116+C117+C118+C119+C120+C121+C122+C123+C124+C125+C126</f>
        <v>21500</v>
      </c>
      <c r="D110" s="53">
        <f>D111+D112+D113+D114+D115+D116+D117+D118+D119+D120+D121+D122+D123+D124+D125+D126</f>
        <v>11722.18</v>
      </c>
      <c r="E110" s="53">
        <f t="shared" ref="E110" si="9">E111+E112+E113+E114+E115+E116+E117+E118+E119+E120+E121+E122+E123+E124+E125+E126</f>
        <v>0</v>
      </c>
      <c r="F110" s="53">
        <f t="shared" ref="F110" si="10">F111+F112+F113+F114+F115+F116+F117+F118+F119+F120+F121+F122+F123+F124+F125+F126</f>
        <v>12200</v>
      </c>
    </row>
    <row r="111" spans="1:6" ht="30" customHeight="1" x14ac:dyDescent="0.25">
      <c r="A111" s="11"/>
      <c r="B111" s="10" t="s">
        <v>103</v>
      </c>
      <c r="C111" s="38">
        <v>0</v>
      </c>
      <c r="D111" s="38"/>
      <c r="E111" s="38">
        <v>0</v>
      </c>
      <c r="F111" s="38"/>
    </row>
    <row r="112" spans="1:6" ht="30" customHeight="1" x14ac:dyDescent="0.25">
      <c r="A112" s="11"/>
      <c r="B112" s="10" t="s">
        <v>104</v>
      </c>
      <c r="C112" s="38">
        <v>0</v>
      </c>
      <c r="D112" s="38"/>
      <c r="E112" s="38">
        <v>0</v>
      </c>
      <c r="F112" s="38"/>
    </row>
    <row r="113" spans="1:6" ht="30" customHeight="1" x14ac:dyDescent="0.25">
      <c r="A113" s="11"/>
      <c r="B113" s="10" t="s">
        <v>105</v>
      </c>
      <c r="C113" s="38">
        <v>0</v>
      </c>
      <c r="D113" s="38"/>
      <c r="E113" s="38">
        <v>0</v>
      </c>
      <c r="F113" s="38"/>
    </row>
    <row r="114" spans="1:6" ht="30" customHeight="1" x14ac:dyDescent="0.25">
      <c r="A114" s="11" t="s">
        <v>1</v>
      </c>
      <c r="B114" s="10" t="s">
        <v>106</v>
      </c>
      <c r="C114" s="38">
        <v>0</v>
      </c>
      <c r="D114" s="38"/>
      <c r="E114" s="38">
        <v>0</v>
      </c>
      <c r="F114" s="38"/>
    </row>
    <row r="115" spans="1:6" ht="30" customHeight="1" x14ac:dyDescent="0.25">
      <c r="A115" s="11"/>
      <c r="B115" s="10" t="s">
        <v>107</v>
      </c>
      <c r="C115" s="38">
        <v>0</v>
      </c>
      <c r="D115" s="38"/>
      <c r="E115" s="38">
        <v>0</v>
      </c>
      <c r="F115" s="38"/>
    </row>
    <row r="116" spans="1:6" ht="30" customHeight="1" x14ac:dyDescent="0.25">
      <c r="A116" s="11"/>
      <c r="B116" s="10" t="s">
        <v>108</v>
      </c>
      <c r="C116" s="38">
        <v>0</v>
      </c>
      <c r="D116" s="38"/>
      <c r="E116" s="38">
        <v>0</v>
      </c>
      <c r="F116" s="38"/>
    </row>
    <row r="117" spans="1:6" ht="30" customHeight="1" x14ac:dyDescent="0.25">
      <c r="A117" s="11"/>
      <c r="B117" s="10" t="s">
        <v>109</v>
      </c>
      <c r="C117" s="38">
        <v>0</v>
      </c>
      <c r="D117" s="38">
        <v>256.19</v>
      </c>
      <c r="E117" s="38">
        <v>0</v>
      </c>
      <c r="F117" s="38">
        <v>300</v>
      </c>
    </row>
    <row r="118" spans="1:6" ht="30" customHeight="1" x14ac:dyDescent="0.25">
      <c r="A118" s="11"/>
      <c r="B118" s="10" t="s">
        <v>110</v>
      </c>
      <c r="C118" s="38">
        <v>0</v>
      </c>
      <c r="D118" s="38"/>
      <c r="E118" s="38">
        <v>0</v>
      </c>
      <c r="F118" s="38"/>
    </row>
    <row r="119" spans="1:6" ht="30" customHeight="1" x14ac:dyDescent="0.25">
      <c r="A119" s="11"/>
      <c r="B119" s="10" t="s">
        <v>111</v>
      </c>
      <c r="C119" s="38">
        <v>0</v>
      </c>
      <c r="D119" s="38">
        <v>335.49</v>
      </c>
      <c r="E119" s="38"/>
      <c r="F119" s="38">
        <v>400</v>
      </c>
    </row>
    <row r="120" spans="1:6" ht="30" customHeight="1" x14ac:dyDescent="0.25">
      <c r="A120" s="11"/>
      <c r="B120" s="10" t="s">
        <v>112</v>
      </c>
      <c r="C120" s="38">
        <v>0</v>
      </c>
      <c r="D120" s="38"/>
      <c r="E120" s="38"/>
      <c r="F120" s="38"/>
    </row>
    <row r="121" spans="1:6" ht="30" customHeight="1" x14ac:dyDescent="0.25">
      <c r="A121" s="11"/>
      <c r="B121" s="10" t="s">
        <v>113</v>
      </c>
      <c r="C121" s="38">
        <v>0</v>
      </c>
      <c r="D121" s="38"/>
      <c r="E121" s="38"/>
      <c r="F121" s="38"/>
    </row>
    <row r="122" spans="1:6" ht="30" customHeight="1" x14ac:dyDescent="0.25">
      <c r="A122" s="11"/>
      <c r="B122" s="10" t="s">
        <v>114</v>
      </c>
      <c r="C122" s="38">
        <v>0</v>
      </c>
      <c r="D122" s="38"/>
      <c r="E122" s="38"/>
      <c r="F122" s="38"/>
    </row>
    <row r="123" spans="1:6" ht="30" customHeight="1" x14ac:dyDescent="0.25">
      <c r="A123" s="11"/>
      <c r="B123" s="10" t="s">
        <v>115</v>
      </c>
      <c r="C123" s="38">
        <v>0</v>
      </c>
      <c r="D123" s="38"/>
      <c r="E123" s="38"/>
      <c r="F123" s="38"/>
    </row>
    <row r="124" spans="1:6" ht="30" customHeight="1" x14ac:dyDescent="0.25">
      <c r="A124" s="11"/>
      <c r="B124" s="10" t="s">
        <v>116</v>
      </c>
      <c r="C124" s="38">
        <v>6500</v>
      </c>
      <c r="D124" s="38">
        <v>2230</v>
      </c>
      <c r="E124" s="38"/>
      <c r="F124" s="38">
        <v>2500</v>
      </c>
    </row>
    <row r="125" spans="1:6" ht="30" customHeight="1" x14ac:dyDescent="0.25">
      <c r="A125" s="11"/>
      <c r="B125" s="10" t="s">
        <v>117</v>
      </c>
      <c r="C125" s="38">
        <v>14000</v>
      </c>
      <c r="D125" s="38">
        <v>8900.5</v>
      </c>
      <c r="E125" s="38"/>
      <c r="F125" s="38">
        <v>9000</v>
      </c>
    </row>
    <row r="126" spans="1:6" ht="30" customHeight="1" x14ac:dyDescent="0.25">
      <c r="A126" s="11"/>
      <c r="B126" s="10" t="s">
        <v>118</v>
      </c>
      <c r="C126" s="38">
        <v>1000</v>
      </c>
      <c r="D126" s="38"/>
      <c r="E126" s="38"/>
      <c r="F126" s="38">
        <v>0</v>
      </c>
    </row>
    <row r="127" spans="1:6" s="54" customFormat="1" ht="30" customHeight="1" x14ac:dyDescent="0.25">
      <c r="A127" s="56" t="s">
        <v>23</v>
      </c>
      <c r="B127" s="57" t="s">
        <v>119</v>
      </c>
      <c r="C127" s="58">
        <f>C128+C129+C130</f>
        <v>0</v>
      </c>
      <c r="D127" s="58">
        <f>D128+D129+D130</f>
        <v>6.62</v>
      </c>
      <c r="E127" s="58">
        <f t="shared" ref="E127:F127" si="11">E128+E129+E130</f>
        <v>0</v>
      </c>
      <c r="F127" s="58">
        <f t="shared" si="11"/>
        <v>10</v>
      </c>
    </row>
    <row r="128" spans="1:6" ht="30" customHeight="1" x14ac:dyDescent="0.25">
      <c r="A128" s="11"/>
      <c r="B128" s="10" t="s">
        <v>120</v>
      </c>
      <c r="C128" s="38"/>
      <c r="D128" s="38">
        <v>6.62</v>
      </c>
      <c r="E128" s="38"/>
      <c r="F128" s="38">
        <v>10</v>
      </c>
    </row>
    <row r="129" spans="1:6" ht="30" customHeight="1" x14ac:dyDescent="0.25">
      <c r="A129" s="11"/>
      <c r="B129" s="10" t="s">
        <v>171</v>
      </c>
      <c r="C129" s="38"/>
      <c r="D129" s="38"/>
      <c r="E129" s="38"/>
      <c r="F129" s="38"/>
    </row>
    <row r="130" spans="1:6" ht="30" customHeight="1" x14ac:dyDescent="0.25">
      <c r="A130" s="11"/>
      <c r="B130" s="10" t="s">
        <v>172</v>
      </c>
      <c r="C130" s="38"/>
      <c r="D130" s="38"/>
      <c r="E130" s="38"/>
      <c r="F130" s="38"/>
    </row>
    <row r="131" spans="1:6" s="54" customFormat="1" ht="30" customHeight="1" x14ac:dyDescent="0.25">
      <c r="A131" s="56" t="s">
        <v>25</v>
      </c>
      <c r="B131" s="57" t="s">
        <v>122</v>
      </c>
      <c r="C131" s="58">
        <f>C132+C133+C134+C135</f>
        <v>11000</v>
      </c>
      <c r="D131" s="58">
        <f>D132+D133+D134+D135</f>
        <v>0</v>
      </c>
      <c r="E131" s="58">
        <f t="shared" ref="E131" si="12">E132+E133+E134+E135</f>
        <v>0</v>
      </c>
      <c r="F131" s="58">
        <f t="shared" ref="F131" si="13">F132+F133+F134+F135</f>
        <v>100</v>
      </c>
    </row>
    <row r="132" spans="1:6" s="45" customFormat="1" ht="30" customHeight="1" x14ac:dyDescent="0.25">
      <c r="A132" s="46"/>
      <c r="B132" s="21" t="s">
        <v>123</v>
      </c>
      <c r="C132" s="38"/>
      <c r="D132" s="38"/>
      <c r="E132" s="38"/>
      <c r="F132" s="38"/>
    </row>
    <row r="133" spans="1:6" ht="51" customHeight="1" x14ac:dyDescent="0.25">
      <c r="A133" s="11"/>
      <c r="B133" s="10" t="s">
        <v>124</v>
      </c>
      <c r="C133" s="38"/>
      <c r="D133" s="38"/>
      <c r="E133" s="38"/>
      <c r="F133" s="38"/>
    </row>
    <row r="134" spans="1:6" ht="30" customHeight="1" x14ac:dyDescent="0.25">
      <c r="A134" s="11"/>
      <c r="B134" s="10" t="s">
        <v>125</v>
      </c>
      <c r="C134" s="38"/>
      <c r="D134" s="38"/>
      <c r="E134" s="38"/>
      <c r="F134" s="38"/>
    </row>
    <row r="135" spans="1:6" ht="30" customHeight="1" x14ac:dyDescent="0.25">
      <c r="A135" s="11"/>
      <c r="B135" s="10" t="s">
        <v>126</v>
      </c>
      <c r="C135" s="38">
        <v>11000</v>
      </c>
      <c r="D135" s="38"/>
      <c r="E135" s="38"/>
      <c r="F135" s="38">
        <v>100</v>
      </c>
    </row>
    <row r="136" spans="1:6" s="55" customFormat="1" ht="30" customHeight="1" x14ac:dyDescent="0.25">
      <c r="A136" s="94" t="s">
        <v>27</v>
      </c>
      <c r="B136" s="73" t="s">
        <v>128</v>
      </c>
      <c r="C136" s="74">
        <f t="shared" ref="C136" si="14">C9-C29</f>
        <v>331050</v>
      </c>
      <c r="D136" s="74">
        <f t="shared" ref="D136:E136" si="15">D9-D29</f>
        <v>511028.39999999991</v>
      </c>
      <c r="E136" s="74">
        <f t="shared" si="15"/>
        <v>-500</v>
      </c>
      <c r="F136" s="74">
        <f t="shared" ref="F136" si="16">F9-F29</f>
        <v>538927.92000000016</v>
      </c>
    </row>
  </sheetData>
  <mergeCells count="13">
    <mergeCell ref="F6:F8"/>
    <mergeCell ref="F26:F28"/>
    <mergeCell ref="A26:A28"/>
    <mergeCell ref="B26:B28"/>
    <mergeCell ref="D26:D28"/>
    <mergeCell ref="E26:E28"/>
    <mergeCell ref="C26:C28"/>
    <mergeCell ref="B4:E4"/>
    <mergeCell ref="A6:A8"/>
    <mergeCell ref="B6:B8"/>
    <mergeCell ref="D6:D8"/>
    <mergeCell ref="E6:E8"/>
    <mergeCell ref="C6:C8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scale="59" fitToHeight="3"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36"/>
  <sheetViews>
    <sheetView topLeftCell="A4" workbookViewId="0">
      <selection activeCell="G29" sqref="G29"/>
    </sheetView>
  </sheetViews>
  <sheetFormatPr defaultRowHeight="15" x14ac:dyDescent="0.25"/>
  <cols>
    <col min="1" max="1" width="7.140625" style="40" customWidth="1"/>
    <col min="2" max="2" width="31.140625" style="47" customWidth="1"/>
    <col min="3" max="4" width="17.5703125" style="30" customWidth="1"/>
    <col min="5" max="5" width="19.42578125" style="30" hidden="1" customWidth="1"/>
    <col min="6" max="6" width="19.42578125" style="30" customWidth="1"/>
    <col min="7" max="16384" width="9.140625" style="47"/>
  </cols>
  <sheetData>
    <row r="1" spans="1:6" s="76" customFormat="1" x14ac:dyDescent="0.25">
      <c r="A1" s="13"/>
      <c r="B1" s="16"/>
      <c r="C1" s="26"/>
      <c r="D1" s="26"/>
      <c r="E1" s="26"/>
      <c r="F1" s="26"/>
    </row>
    <row r="2" spans="1:6" s="78" customFormat="1" x14ac:dyDescent="0.25">
      <c r="A2" s="66"/>
      <c r="B2" s="17" t="s">
        <v>145</v>
      </c>
      <c r="C2" s="67"/>
      <c r="D2" s="67"/>
      <c r="E2" s="67"/>
      <c r="F2" s="67"/>
    </row>
    <row r="3" spans="1:6" s="49" customFormat="1" ht="15.75" x14ac:dyDescent="0.25">
      <c r="A3" s="1" t="s">
        <v>1</v>
      </c>
      <c r="B3" s="98" t="s">
        <v>183</v>
      </c>
      <c r="C3" s="28"/>
      <c r="D3" s="28"/>
      <c r="E3" s="28"/>
      <c r="F3" s="28"/>
    </row>
    <row r="4" spans="1:6" s="78" customFormat="1" ht="15.75" x14ac:dyDescent="0.25">
      <c r="A4" s="68"/>
      <c r="B4" s="99" t="s">
        <v>182</v>
      </c>
      <c r="C4" s="99"/>
      <c r="D4" s="99"/>
      <c r="E4" s="99"/>
      <c r="F4" s="69"/>
    </row>
    <row r="5" spans="1:6" s="76" customFormat="1" ht="15.75" x14ac:dyDescent="0.25">
      <c r="A5" s="1"/>
      <c r="B5" s="16"/>
      <c r="C5" s="26"/>
      <c r="D5" s="26"/>
      <c r="E5" s="26"/>
      <c r="F5" s="26"/>
    </row>
    <row r="6" spans="1:6" s="76" customFormat="1" ht="15" customHeight="1" x14ac:dyDescent="0.25">
      <c r="A6" s="100" t="s">
        <v>1</v>
      </c>
      <c r="B6" s="103" t="s">
        <v>2</v>
      </c>
      <c r="C6" s="100" t="s">
        <v>173</v>
      </c>
      <c r="D6" s="100" t="s">
        <v>174</v>
      </c>
      <c r="E6" s="100" t="s">
        <v>146</v>
      </c>
      <c r="F6" s="100" t="s">
        <v>185</v>
      </c>
    </row>
    <row r="7" spans="1:6" s="76" customFormat="1" ht="15" customHeight="1" x14ac:dyDescent="0.25">
      <c r="A7" s="101"/>
      <c r="B7" s="104"/>
      <c r="C7" s="101"/>
      <c r="D7" s="101"/>
      <c r="E7" s="101"/>
      <c r="F7" s="101"/>
    </row>
    <row r="8" spans="1:6" s="76" customFormat="1" ht="26.25" customHeight="1" x14ac:dyDescent="0.25">
      <c r="A8" s="102"/>
      <c r="B8" s="105"/>
      <c r="C8" s="102"/>
      <c r="D8" s="102"/>
      <c r="E8" s="102"/>
      <c r="F8" s="102"/>
    </row>
    <row r="9" spans="1:6" s="76" customFormat="1" ht="30" customHeight="1" x14ac:dyDescent="0.25">
      <c r="A9" s="2" t="s">
        <v>3</v>
      </c>
      <c r="B9" s="18" t="s">
        <v>4</v>
      </c>
      <c r="C9" s="3">
        <f>C10+C11+C12+C13+C14+C15+C16+C17+C18+C19+C20+C21+C22+C23+C24+C25</f>
        <v>1933000</v>
      </c>
      <c r="D9" s="3">
        <f>D10+D11+D12+D13+D14+D15+D16+D17+D18+D19+D20+D21+D22+D23+D24+D25</f>
        <v>1773277.1899999997</v>
      </c>
      <c r="E9" s="3">
        <f>E10+E11+E12+E13+E14+E15+E16+E17+E18+E19+E20+E21+E22+E23+E24+E25</f>
        <v>0</v>
      </c>
      <c r="F9" s="3">
        <f>F10+F11+F12+F13+F14+F15+F16+F17+F18+F19+F20+F21+F22+F23+F24+F25</f>
        <v>1994847.44</v>
      </c>
    </row>
    <row r="10" spans="1:6" ht="30" customHeight="1" x14ac:dyDescent="0.25">
      <c r="A10" s="37" t="s">
        <v>5</v>
      </c>
      <c r="B10" s="19" t="s">
        <v>147</v>
      </c>
      <c r="C10" s="38"/>
      <c r="D10" s="38"/>
      <c r="E10" s="38"/>
      <c r="F10" s="38"/>
    </row>
    <row r="11" spans="1:6" ht="30" customHeight="1" x14ac:dyDescent="0.25">
      <c r="A11" s="39" t="s">
        <v>7</v>
      </c>
      <c r="B11" s="10" t="s">
        <v>148</v>
      </c>
      <c r="C11" s="38"/>
      <c r="D11" s="38"/>
      <c r="E11" s="38"/>
      <c r="F11" s="38"/>
    </row>
    <row r="12" spans="1:6" ht="30" customHeight="1" x14ac:dyDescent="0.25">
      <c r="A12" s="39" t="s">
        <v>9</v>
      </c>
      <c r="B12" s="10" t="s">
        <v>149</v>
      </c>
      <c r="C12" s="38"/>
      <c r="D12" s="38"/>
      <c r="E12" s="38"/>
      <c r="F12" s="38"/>
    </row>
    <row r="13" spans="1:6" ht="30" customHeight="1" x14ac:dyDescent="0.25">
      <c r="A13" s="37" t="s">
        <v>11</v>
      </c>
      <c r="B13" s="10" t="s">
        <v>150</v>
      </c>
      <c r="C13" s="38">
        <v>1350000</v>
      </c>
      <c r="D13" s="38">
        <v>1103316.1399999999</v>
      </c>
      <c r="E13" s="38"/>
      <c r="F13" s="38">
        <v>1250000</v>
      </c>
    </row>
    <row r="14" spans="1:6" ht="30" customHeight="1" x14ac:dyDescent="0.25">
      <c r="A14" s="37" t="s">
        <v>15</v>
      </c>
      <c r="B14" s="10" t="s">
        <v>151</v>
      </c>
      <c r="C14" s="38">
        <v>275000</v>
      </c>
      <c r="D14" s="38">
        <v>284025</v>
      </c>
      <c r="E14" s="38"/>
      <c r="F14" s="38">
        <v>290000</v>
      </c>
    </row>
    <row r="15" spans="1:6" ht="30" customHeight="1" x14ac:dyDescent="0.25">
      <c r="A15" s="37" t="s">
        <v>19</v>
      </c>
      <c r="B15" s="10" t="s">
        <v>152</v>
      </c>
      <c r="C15" s="38"/>
      <c r="D15" s="38"/>
      <c r="E15" s="38"/>
      <c r="F15" s="38"/>
    </row>
    <row r="16" spans="1:6" ht="30" customHeight="1" x14ac:dyDescent="0.25">
      <c r="A16" s="37" t="s">
        <v>21</v>
      </c>
      <c r="B16" s="10" t="s">
        <v>30</v>
      </c>
      <c r="C16" s="38"/>
      <c r="D16" s="38"/>
      <c r="E16" s="38"/>
      <c r="F16" s="38"/>
    </row>
    <row r="17" spans="1:6" ht="30" customHeight="1" x14ac:dyDescent="0.25">
      <c r="A17" s="37" t="s">
        <v>23</v>
      </c>
      <c r="B17" s="10" t="s">
        <v>32</v>
      </c>
      <c r="C17" s="38">
        <v>6000</v>
      </c>
      <c r="D17" s="38">
        <f>4851.93+200</f>
        <v>5051.93</v>
      </c>
      <c r="E17" s="38"/>
      <c r="F17" s="38">
        <v>6000</v>
      </c>
    </row>
    <row r="18" spans="1:6" ht="30" customHeight="1" x14ac:dyDescent="0.25">
      <c r="A18" s="37" t="s">
        <v>25</v>
      </c>
      <c r="B18" s="10" t="s">
        <v>34</v>
      </c>
      <c r="C18" s="38">
        <v>1000</v>
      </c>
      <c r="D18" s="38">
        <v>50177.919999999998</v>
      </c>
      <c r="E18" s="38"/>
      <c r="F18" s="38">
        <v>52000</v>
      </c>
    </row>
    <row r="19" spans="1:6" ht="30" customHeight="1" x14ac:dyDescent="0.25">
      <c r="A19" s="37" t="s">
        <v>27</v>
      </c>
      <c r="B19" s="10" t="s">
        <v>36</v>
      </c>
      <c r="C19" s="38">
        <v>301000</v>
      </c>
      <c r="D19" s="38">
        <v>330706.2</v>
      </c>
      <c r="E19" s="38"/>
      <c r="F19" s="38">
        <v>396847.44</v>
      </c>
    </row>
    <row r="20" spans="1:6" ht="30" hidden="1" customHeight="1" x14ac:dyDescent="0.25">
      <c r="A20" s="39"/>
      <c r="B20" s="10"/>
      <c r="C20" s="38">
        <v>0</v>
      </c>
      <c r="D20" s="38"/>
      <c r="E20" s="38">
        <v>0</v>
      </c>
      <c r="F20" s="38"/>
    </row>
    <row r="21" spans="1:6" ht="30" hidden="1" customHeight="1" x14ac:dyDescent="0.25">
      <c r="A21" s="39"/>
      <c r="B21" s="10"/>
      <c r="C21" s="38">
        <v>0</v>
      </c>
      <c r="D21" s="38"/>
      <c r="E21" s="38">
        <v>0</v>
      </c>
      <c r="F21" s="38"/>
    </row>
    <row r="22" spans="1:6" ht="30" hidden="1" customHeight="1" x14ac:dyDescent="0.25">
      <c r="A22" s="37"/>
      <c r="B22" s="10"/>
      <c r="C22" s="38"/>
      <c r="D22" s="38"/>
      <c r="E22" s="38"/>
      <c r="F22" s="38"/>
    </row>
    <row r="23" spans="1:6" ht="30" hidden="1" customHeight="1" x14ac:dyDescent="0.25">
      <c r="A23" s="39"/>
      <c r="B23" s="10"/>
      <c r="C23" s="38"/>
      <c r="D23" s="38"/>
      <c r="E23" s="38"/>
      <c r="F23" s="38"/>
    </row>
    <row r="24" spans="1:6" ht="30" hidden="1" customHeight="1" x14ac:dyDescent="0.25">
      <c r="A24" s="39"/>
      <c r="B24" s="10"/>
      <c r="C24" s="38"/>
      <c r="D24" s="38"/>
      <c r="E24" s="38"/>
      <c r="F24" s="38"/>
    </row>
    <row r="25" spans="1:6" s="84" customFormat="1" ht="30" hidden="1" customHeight="1" x14ac:dyDescent="0.25">
      <c r="A25" s="37"/>
      <c r="B25" s="10"/>
      <c r="C25" s="38"/>
      <c r="D25" s="38"/>
      <c r="E25" s="38"/>
      <c r="F25" s="38"/>
    </row>
    <row r="26" spans="1:6" s="76" customFormat="1" ht="30" customHeight="1" x14ac:dyDescent="0.25">
      <c r="A26" s="100" t="s">
        <v>1</v>
      </c>
      <c r="B26" s="109" t="s">
        <v>37</v>
      </c>
      <c r="C26" s="100" t="s">
        <v>173</v>
      </c>
      <c r="D26" s="100" t="s">
        <v>174</v>
      </c>
      <c r="E26" s="100" t="s">
        <v>146</v>
      </c>
      <c r="F26" s="100" t="s">
        <v>185</v>
      </c>
    </row>
    <row r="27" spans="1:6" s="76" customFormat="1" ht="25.5" customHeight="1" x14ac:dyDescent="0.25">
      <c r="A27" s="101"/>
      <c r="B27" s="110"/>
      <c r="C27" s="101"/>
      <c r="D27" s="101"/>
      <c r="E27" s="101"/>
      <c r="F27" s="101"/>
    </row>
    <row r="28" spans="1:6" s="76" customFormat="1" ht="16.5" hidden="1" customHeight="1" x14ac:dyDescent="0.25">
      <c r="A28" s="102"/>
      <c r="B28" s="111"/>
      <c r="C28" s="102"/>
      <c r="D28" s="102"/>
      <c r="E28" s="102"/>
      <c r="F28" s="102"/>
    </row>
    <row r="29" spans="1:6" s="76" customFormat="1" ht="30" customHeight="1" x14ac:dyDescent="0.25">
      <c r="A29" s="6" t="s">
        <v>38</v>
      </c>
      <c r="B29" s="20" t="s">
        <v>39</v>
      </c>
      <c r="C29" s="7">
        <f>C31+C48+C99+C101+C106+C110+C127+C131+C108</f>
        <v>996300</v>
      </c>
      <c r="D29" s="7">
        <f>D31+D48+D99+D101+D106+D110+D127+D131+D108</f>
        <v>736369.18</v>
      </c>
      <c r="E29" s="7">
        <f t="shared" ref="E29:F29" si="0">E31+E48+E99+E101+E106+E110+E127+E131+E108</f>
        <v>4060</v>
      </c>
      <c r="F29" s="7">
        <f t="shared" si="0"/>
        <v>874539.95</v>
      </c>
    </row>
    <row r="30" spans="1:6" ht="30" customHeight="1" x14ac:dyDescent="0.25">
      <c r="A30" s="41"/>
      <c r="B30" s="19"/>
      <c r="C30" s="38"/>
      <c r="D30" s="38"/>
      <c r="E30" s="38"/>
      <c r="F30" s="38"/>
    </row>
    <row r="31" spans="1:6" s="78" customFormat="1" ht="30" customHeight="1" x14ac:dyDescent="0.25">
      <c r="A31" s="51" t="s">
        <v>5</v>
      </c>
      <c r="B31" s="52" t="s">
        <v>40</v>
      </c>
      <c r="C31" s="53">
        <f>C32+C33+C34+C35+C36+C37+C38+C39+C40+C41+C42+C43+C44+C45+C46+C47</f>
        <v>163100</v>
      </c>
      <c r="D31" s="53">
        <f>D32+D33+D34+D35+D36+D37+D38+D39+D40+D41+D42+D43+D44+D45+D46+D47</f>
        <v>165231.24000000002</v>
      </c>
      <c r="E31" s="53">
        <f t="shared" ref="E31" si="1">E32+E33+E34+E35+E36+E37+E38+E39+E40+E41+E42+E43+E44+E45+E46+E47</f>
        <v>0</v>
      </c>
      <c r="F31" s="53">
        <f t="shared" ref="F31" si="2">F32+F33+F34+F35+F36+F37+F38+F39+F40+F41+F42+F43+F44+F45+F46+F47</f>
        <v>205420</v>
      </c>
    </row>
    <row r="32" spans="1:6" s="75" customFormat="1" ht="30" customHeight="1" x14ac:dyDescent="0.25">
      <c r="A32" s="44"/>
      <c r="B32" s="21" t="s">
        <v>41</v>
      </c>
      <c r="C32" s="38">
        <v>12000</v>
      </c>
      <c r="D32" s="38">
        <f>7553.1</f>
        <v>7553.1</v>
      </c>
      <c r="E32" s="38"/>
      <c r="F32" s="38">
        <v>10000</v>
      </c>
    </row>
    <row r="33" spans="1:6" s="75" customFormat="1" ht="30" customHeight="1" x14ac:dyDescent="0.25">
      <c r="A33" s="44"/>
      <c r="B33" s="21" t="s">
        <v>42</v>
      </c>
      <c r="C33" s="38">
        <v>400</v>
      </c>
      <c r="D33" s="38">
        <f>1240</f>
        <v>1240</v>
      </c>
      <c r="E33" s="38"/>
      <c r="F33" s="38">
        <v>1500</v>
      </c>
    </row>
    <row r="34" spans="1:6" ht="30" customHeight="1" x14ac:dyDescent="0.25">
      <c r="A34" s="11" t="s">
        <v>1</v>
      </c>
      <c r="B34" s="10" t="s">
        <v>43</v>
      </c>
      <c r="C34" s="38">
        <v>5000</v>
      </c>
      <c r="D34" s="38">
        <f>1961.62+1030.74</f>
        <v>2992.3599999999997</v>
      </c>
      <c r="E34" s="38"/>
      <c r="F34" s="38">
        <v>4000</v>
      </c>
    </row>
    <row r="35" spans="1:6" ht="30" customHeight="1" x14ac:dyDescent="0.25">
      <c r="A35" s="11"/>
      <c r="B35" s="10" t="s">
        <v>44</v>
      </c>
      <c r="C35" s="38">
        <v>700</v>
      </c>
      <c r="D35" s="38">
        <v>666.35</v>
      </c>
      <c r="E35" s="38"/>
      <c r="F35" s="38">
        <v>700</v>
      </c>
    </row>
    <row r="36" spans="1:6" ht="30" customHeight="1" x14ac:dyDescent="0.25">
      <c r="A36" s="11"/>
      <c r="B36" s="10" t="s">
        <v>45</v>
      </c>
      <c r="C36" s="38">
        <v>0</v>
      </c>
      <c r="D36" s="38">
        <v>17</v>
      </c>
      <c r="E36" s="38"/>
      <c r="F36" s="38">
        <v>20</v>
      </c>
    </row>
    <row r="37" spans="1:6" ht="30" customHeight="1" x14ac:dyDescent="0.25">
      <c r="A37" s="11" t="s">
        <v>1</v>
      </c>
      <c r="B37" s="10" t="s">
        <v>46</v>
      </c>
      <c r="C37" s="38">
        <v>1500</v>
      </c>
      <c r="D37" s="38">
        <v>953.42</v>
      </c>
      <c r="E37" s="38"/>
      <c r="F37" s="38">
        <v>1200</v>
      </c>
    </row>
    <row r="38" spans="1:6" ht="30" customHeight="1" x14ac:dyDescent="0.25">
      <c r="A38" s="11"/>
      <c r="B38" s="10" t="s">
        <v>138</v>
      </c>
      <c r="C38" s="38">
        <v>1000</v>
      </c>
      <c r="D38" s="38">
        <v>759.64</v>
      </c>
      <c r="E38" s="38"/>
      <c r="F38" s="38">
        <v>1000</v>
      </c>
    </row>
    <row r="39" spans="1:6" ht="30" customHeight="1" x14ac:dyDescent="0.25">
      <c r="A39" s="11"/>
      <c r="B39" s="10" t="s">
        <v>48</v>
      </c>
      <c r="C39" s="38">
        <v>7500</v>
      </c>
      <c r="D39" s="38">
        <v>10573.14</v>
      </c>
      <c r="E39" s="38"/>
      <c r="F39" s="38">
        <v>12000</v>
      </c>
    </row>
    <row r="40" spans="1:6" ht="30" customHeight="1" x14ac:dyDescent="0.25">
      <c r="A40" s="11"/>
      <c r="B40" s="10" t="s">
        <v>49</v>
      </c>
      <c r="C40" s="38"/>
      <c r="D40" s="38"/>
      <c r="E40" s="38">
        <v>0</v>
      </c>
      <c r="F40" s="38"/>
    </row>
    <row r="41" spans="1:6" ht="30" customHeight="1" x14ac:dyDescent="0.25">
      <c r="A41" s="11"/>
      <c r="B41" s="10" t="s">
        <v>132</v>
      </c>
      <c r="C41" s="38"/>
      <c r="D41" s="38"/>
      <c r="E41" s="38">
        <v>0</v>
      </c>
      <c r="F41" s="38"/>
    </row>
    <row r="42" spans="1:6" ht="30" customHeight="1" x14ac:dyDescent="0.25">
      <c r="A42" s="11"/>
      <c r="B42" s="10"/>
      <c r="C42" s="38"/>
      <c r="D42" s="38"/>
      <c r="E42" s="38">
        <v>0</v>
      </c>
      <c r="F42" s="38"/>
    </row>
    <row r="43" spans="1:6" ht="30" customHeight="1" x14ac:dyDescent="0.25">
      <c r="A43" s="11"/>
      <c r="B43" s="10" t="s">
        <v>50</v>
      </c>
      <c r="C43" s="38"/>
      <c r="D43" s="38"/>
      <c r="E43" s="38">
        <v>0</v>
      </c>
      <c r="F43" s="38"/>
    </row>
    <row r="44" spans="1:6" ht="30" customHeight="1" x14ac:dyDescent="0.25">
      <c r="A44" s="11"/>
      <c r="B44" s="10" t="s">
        <v>51</v>
      </c>
      <c r="C44" s="38">
        <v>135000</v>
      </c>
      <c r="D44" s="38">
        <v>140476.23000000001</v>
      </c>
      <c r="E44" s="38"/>
      <c r="F44" s="38">
        <v>175000</v>
      </c>
    </row>
    <row r="45" spans="1:6" ht="30" customHeight="1" x14ac:dyDescent="0.25">
      <c r="A45" s="11"/>
      <c r="B45" s="10" t="s">
        <v>133</v>
      </c>
      <c r="C45" s="38"/>
      <c r="D45" s="38"/>
      <c r="E45" s="38">
        <v>0</v>
      </c>
      <c r="F45" s="38"/>
    </row>
    <row r="46" spans="1:6" ht="30" customHeight="1" x14ac:dyDescent="0.25">
      <c r="A46" s="11"/>
      <c r="B46" s="10"/>
      <c r="C46" s="38"/>
      <c r="D46" s="38"/>
      <c r="E46" s="38">
        <v>0</v>
      </c>
      <c r="F46" s="38"/>
    </row>
    <row r="47" spans="1:6" ht="30" customHeight="1" x14ac:dyDescent="0.25">
      <c r="A47" s="11"/>
      <c r="B47" s="10" t="s">
        <v>52</v>
      </c>
      <c r="C47" s="38"/>
      <c r="D47" s="38"/>
      <c r="E47" s="38">
        <v>0</v>
      </c>
      <c r="F47" s="38"/>
    </row>
    <row r="48" spans="1:6" s="78" customFormat="1" ht="30" customHeight="1" x14ac:dyDescent="0.25">
      <c r="A48" s="51" t="s">
        <v>7</v>
      </c>
      <c r="B48" s="52" t="s">
        <v>53</v>
      </c>
      <c r="C48" s="53">
        <f>C49+C50+C51+C52+C53+C54+C55+C56+C57+C58+C59+C60+C61+C62+C63+C64+C65+C66+C67+C68+C69+C70+C71+C72+C73+C75+C76+C77+C78+C79+C80+C81+C82+C83+C84+C85+C86+C87+C88+C89+C90+C91+C92+C93+C94+C95+C96+C97+C98+C74</f>
        <v>471600</v>
      </c>
      <c r="D48" s="53">
        <f>D49+D50+D51+D52+D53+D54+D55+D56+D57+D58+D59+D60+D61+D62+D63+D64+D65+D66+D67+D68+D69+D70+D71+D72+D73+D75+D76+D77+D78+D79+D80+D81+D82+D83+D84+D85+D86+D87+D88+D89+D90+D91+D92+D93+D94+D95+D96+D97+D98+D74</f>
        <v>189643.87</v>
      </c>
      <c r="E48" s="53">
        <f t="shared" ref="E48" si="3">E49+E50+E51+E52+E53+E54+E55+E56+E57+E58+E59+E60+E61+E62+E63+E64+E65+E66+E67+E68+E69+E70+E71+E72+E73+E75+E76+E77+E78+E79+E80+E81+E82+E83+E84+E85+E86+E87+E88+E89+E90+E91+E92+E93+E94+E95+E96+E97+E98+E74</f>
        <v>0</v>
      </c>
      <c r="F48" s="53">
        <f t="shared" ref="F48" si="4">F49+F50+F51+F52+F53+F54+F55+F56+F57+F58+F59+F60+F61+F62+F63+F64+F65+F66+F67+F68+F69+F70+F71+F72+F73+F75+F76+F77+F78+F79+F80+F81+F82+F83+F84+F85+F86+F87+F88+F89+F90+F91+F92+F93+F94+F95+F96+F97+F98+F74</f>
        <v>214600</v>
      </c>
    </row>
    <row r="49" spans="1:6" ht="30" customHeight="1" x14ac:dyDescent="0.25">
      <c r="A49" s="11"/>
      <c r="B49" s="10" t="s">
        <v>54</v>
      </c>
      <c r="C49" s="38">
        <v>39000</v>
      </c>
      <c r="D49" s="38">
        <v>25419.61</v>
      </c>
      <c r="E49" s="38"/>
      <c r="F49" s="38">
        <v>31000</v>
      </c>
    </row>
    <row r="50" spans="1:6" ht="30" customHeight="1" x14ac:dyDescent="0.25">
      <c r="A50" s="11"/>
      <c r="B50" s="10" t="s">
        <v>55</v>
      </c>
      <c r="C50" s="38"/>
      <c r="D50" s="38"/>
      <c r="E50" s="38"/>
      <c r="F50" s="38"/>
    </row>
    <row r="51" spans="1:6" ht="30" customHeight="1" x14ac:dyDescent="0.25">
      <c r="A51" s="11"/>
      <c r="B51" s="10" t="s">
        <v>56</v>
      </c>
      <c r="C51" s="38">
        <v>0</v>
      </c>
      <c r="D51" s="38">
        <v>40</v>
      </c>
      <c r="E51" s="38"/>
      <c r="F51" s="38">
        <v>50</v>
      </c>
    </row>
    <row r="52" spans="1:6" ht="30" customHeight="1" x14ac:dyDescent="0.25">
      <c r="A52" s="11"/>
      <c r="B52" s="10" t="s">
        <v>57</v>
      </c>
      <c r="C52" s="38">
        <v>700</v>
      </c>
      <c r="D52" s="38">
        <f>686.2+228.4</f>
        <v>914.6</v>
      </c>
      <c r="E52" s="38"/>
      <c r="F52" s="38">
        <v>1000</v>
      </c>
    </row>
    <row r="53" spans="1:6" ht="30" customHeight="1" x14ac:dyDescent="0.25">
      <c r="A53" s="11"/>
      <c r="B53" s="10" t="s">
        <v>58</v>
      </c>
      <c r="C53" s="38"/>
      <c r="D53" s="38"/>
      <c r="E53" s="38"/>
      <c r="F53" s="38"/>
    </row>
    <row r="54" spans="1:6" ht="30" customHeight="1" x14ac:dyDescent="0.25">
      <c r="A54" s="11"/>
      <c r="B54" s="10" t="s">
        <v>59</v>
      </c>
      <c r="C54" s="38"/>
      <c r="D54" s="38"/>
      <c r="E54" s="38"/>
      <c r="F54" s="38"/>
    </row>
    <row r="55" spans="1:6" ht="30" customHeight="1" x14ac:dyDescent="0.25">
      <c r="A55" s="11"/>
      <c r="B55" s="22" t="s">
        <v>60</v>
      </c>
      <c r="C55" s="38">
        <v>1250</v>
      </c>
      <c r="D55" s="38">
        <f>447</f>
        <v>447</v>
      </c>
      <c r="E55" s="38"/>
      <c r="F55" s="38">
        <v>500</v>
      </c>
    </row>
    <row r="56" spans="1:6" ht="30" customHeight="1" x14ac:dyDescent="0.25">
      <c r="A56" s="11"/>
      <c r="B56" s="22" t="s">
        <v>61</v>
      </c>
      <c r="C56" s="38"/>
      <c r="D56" s="38"/>
      <c r="E56" s="38"/>
      <c r="F56" s="38"/>
    </row>
    <row r="57" spans="1:6" ht="30" customHeight="1" x14ac:dyDescent="0.25">
      <c r="A57" s="11"/>
      <c r="B57" s="10" t="s">
        <v>62</v>
      </c>
      <c r="C57" s="38"/>
      <c r="D57" s="38"/>
      <c r="E57" s="38"/>
      <c r="F57" s="38"/>
    </row>
    <row r="58" spans="1:6" ht="30" customHeight="1" x14ac:dyDescent="0.25">
      <c r="A58" s="11"/>
      <c r="B58" s="10" t="s">
        <v>155</v>
      </c>
      <c r="C58" s="38"/>
      <c r="D58" s="38"/>
      <c r="E58" s="38"/>
      <c r="F58" s="38"/>
    </row>
    <row r="59" spans="1:6" ht="30" customHeight="1" x14ac:dyDescent="0.25">
      <c r="A59" s="11"/>
      <c r="B59" s="10"/>
      <c r="C59" s="38"/>
      <c r="D59" s="38"/>
      <c r="E59" s="38"/>
      <c r="F59" s="38"/>
    </row>
    <row r="60" spans="1:6" ht="30" customHeight="1" x14ac:dyDescent="0.25">
      <c r="A60" s="11"/>
      <c r="B60" s="10" t="s">
        <v>63</v>
      </c>
      <c r="C60" s="38">
        <v>2200</v>
      </c>
      <c r="D60" s="38"/>
      <c r="E60" s="38"/>
      <c r="F60" s="38">
        <v>0</v>
      </c>
    </row>
    <row r="61" spans="1:6" ht="30" customHeight="1" x14ac:dyDescent="0.25">
      <c r="A61" s="11"/>
      <c r="B61" s="10" t="s">
        <v>64</v>
      </c>
      <c r="C61" s="38">
        <v>6500</v>
      </c>
      <c r="D61" s="38">
        <v>4500</v>
      </c>
      <c r="E61" s="38"/>
      <c r="F61" s="38">
        <v>5400</v>
      </c>
    </row>
    <row r="62" spans="1:6" ht="30" customHeight="1" x14ac:dyDescent="0.25">
      <c r="A62" s="11"/>
      <c r="B62" s="10" t="s">
        <v>65</v>
      </c>
      <c r="C62" s="38">
        <v>300</v>
      </c>
      <c r="D62" s="38">
        <v>188.86</v>
      </c>
      <c r="E62" s="38"/>
      <c r="F62" s="38">
        <v>300</v>
      </c>
    </row>
    <row r="63" spans="1:6" ht="30" customHeight="1" x14ac:dyDescent="0.25">
      <c r="A63" s="11"/>
      <c r="B63" s="10" t="s">
        <v>135</v>
      </c>
      <c r="C63" s="38"/>
      <c r="D63" s="38"/>
      <c r="E63" s="38">
        <v>0</v>
      </c>
      <c r="F63" s="38"/>
    </row>
    <row r="64" spans="1:6" ht="30" customHeight="1" x14ac:dyDescent="0.25">
      <c r="A64" s="11"/>
      <c r="B64" s="10"/>
      <c r="C64" s="38"/>
      <c r="D64" s="38"/>
      <c r="E64" s="38">
        <v>0</v>
      </c>
      <c r="F64" s="38"/>
    </row>
    <row r="65" spans="1:6" ht="30" customHeight="1" x14ac:dyDescent="0.25">
      <c r="A65" s="11"/>
      <c r="B65" s="10" t="s">
        <v>66</v>
      </c>
      <c r="C65" s="38"/>
      <c r="D65" s="38"/>
      <c r="E65" s="38">
        <v>0</v>
      </c>
      <c r="F65" s="38"/>
    </row>
    <row r="66" spans="1:6" ht="30" customHeight="1" x14ac:dyDescent="0.25">
      <c r="A66" s="11"/>
      <c r="B66" s="10" t="s">
        <v>67</v>
      </c>
      <c r="C66" s="38"/>
      <c r="D66" s="38"/>
      <c r="E66" s="38">
        <v>0</v>
      </c>
      <c r="F66" s="38"/>
    </row>
    <row r="67" spans="1:6" ht="30" customHeight="1" x14ac:dyDescent="0.25">
      <c r="A67" s="11"/>
      <c r="B67" s="10" t="s">
        <v>156</v>
      </c>
      <c r="C67" s="38"/>
      <c r="D67" s="38"/>
      <c r="E67" s="38">
        <v>0</v>
      </c>
      <c r="F67" s="38"/>
    </row>
    <row r="68" spans="1:6" ht="30" customHeight="1" x14ac:dyDescent="0.25">
      <c r="A68" s="11"/>
      <c r="B68" s="10" t="s">
        <v>157</v>
      </c>
      <c r="C68" s="38"/>
      <c r="D68" s="38"/>
      <c r="E68" s="38">
        <v>0</v>
      </c>
      <c r="F68" s="38"/>
    </row>
    <row r="69" spans="1:6" ht="30" customHeight="1" x14ac:dyDescent="0.25">
      <c r="A69" s="11"/>
      <c r="B69" s="10"/>
      <c r="C69" s="38"/>
      <c r="D69" s="38"/>
      <c r="E69" s="38">
        <v>0</v>
      </c>
      <c r="F69" s="38"/>
    </row>
    <row r="70" spans="1:6" ht="30" customHeight="1" x14ac:dyDescent="0.25">
      <c r="A70" s="11"/>
      <c r="B70" s="10" t="s">
        <v>69</v>
      </c>
      <c r="C70" s="38"/>
      <c r="D70" s="38"/>
      <c r="E70" s="38">
        <v>0</v>
      </c>
      <c r="F70" s="38"/>
    </row>
    <row r="71" spans="1:6" ht="30" customHeight="1" x14ac:dyDescent="0.25">
      <c r="A71" s="11"/>
      <c r="B71" s="10" t="s">
        <v>70</v>
      </c>
      <c r="C71" s="38"/>
      <c r="D71" s="38"/>
      <c r="E71" s="38">
        <v>0</v>
      </c>
      <c r="F71" s="38"/>
    </row>
    <row r="72" spans="1:6" ht="30" customHeight="1" x14ac:dyDescent="0.25">
      <c r="A72" s="11"/>
      <c r="B72" s="10" t="s">
        <v>71</v>
      </c>
      <c r="C72" s="38"/>
      <c r="D72" s="38"/>
      <c r="E72" s="38">
        <v>0</v>
      </c>
      <c r="F72" s="38"/>
    </row>
    <row r="73" spans="1:6" ht="30" customHeight="1" x14ac:dyDescent="0.25">
      <c r="A73" s="11"/>
      <c r="B73" s="10" t="s">
        <v>72</v>
      </c>
      <c r="C73" s="38"/>
      <c r="D73" s="38"/>
      <c r="E73" s="38">
        <v>0</v>
      </c>
      <c r="F73" s="38"/>
    </row>
    <row r="74" spans="1:6" ht="30" customHeight="1" x14ac:dyDescent="0.25">
      <c r="A74" s="11"/>
      <c r="B74" s="10" t="s">
        <v>73</v>
      </c>
      <c r="C74" s="38"/>
      <c r="D74" s="38"/>
      <c r="E74" s="38">
        <v>0</v>
      </c>
      <c r="F74" s="38"/>
    </row>
    <row r="75" spans="1:6" ht="30" customHeight="1" x14ac:dyDescent="0.25">
      <c r="A75" s="11"/>
      <c r="B75" s="10" t="s">
        <v>74</v>
      </c>
      <c r="C75" s="38"/>
      <c r="D75" s="38"/>
      <c r="E75" s="38">
        <v>0</v>
      </c>
      <c r="F75" s="38"/>
    </row>
    <row r="76" spans="1:6" ht="30" customHeight="1" x14ac:dyDescent="0.25">
      <c r="A76" s="11"/>
      <c r="B76" s="10" t="s">
        <v>75</v>
      </c>
      <c r="C76" s="38"/>
      <c r="D76" s="38"/>
      <c r="E76" s="38">
        <v>0</v>
      </c>
      <c r="F76" s="38"/>
    </row>
    <row r="77" spans="1:6" ht="30" customHeight="1" x14ac:dyDescent="0.25">
      <c r="A77" s="11"/>
      <c r="B77" s="10" t="s">
        <v>76</v>
      </c>
      <c r="C77" s="38"/>
      <c r="D77" s="38"/>
      <c r="E77" s="38">
        <v>0</v>
      </c>
      <c r="F77" s="38"/>
    </row>
    <row r="78" spans="1:6" ht="30" customHeight="1" x14ac:dyDescent="0.25">
      <c r="A78" s="11"/>
      <c r="B78" s="10" t="s">
        <v>77</v>
      </c>
      <c r="C78" s="38">
        <v>600</v>
      </c>
      <c r="D78" s="38">
        <v>700</v>
      </c>
      <c r="E78" s="38"/>
      <c r="F78" s="38">
        <v>1000</v>
      </c>
    </row>
    <row r="79" spans="1:6" ht="36.75" customHeight="1" x14ac:dyDescent="0.25">
      <c r="A79" s="11"/>
      <c r="B79" s="10" t="s">
        <v>78</v>
      </c>
      <c r="C79" s="38"/>
      <c r="D79" s="38"/>
      <c r="E79" s="38"/>
      <c r="F79" s="38"/>
    </row>
    <row r="80" spans="1:6" ht="30" customHeight="1" x14ac:dyDescent="0.25">
      <c r="A80" s="11"/>
      <c r="B80" s="10" t="s">
        <v>79</v>
      </c>
      <c r="C80" s="38"/>
      <c r="D80" s="38"/>
      <c r="E80" s="38"/>
      <c r="F80" s="38"/>
    </row>
    <row r="81" spans="1:6" ht="30" customHeight="1" x14ac:dyDescent="0.25">
      <c r="A81" s="11"/>
      <c r="B81" s="10" t="s">
        <v>158</v>
      </c>
      <c r="C81" s="38">
        <v>330000</v>
      </c>
      <c r="D81" s="38">
        <f>63843.83+22841.67</f>
        <v>86685.5</v>
      </c>
      <c r="E81" s="38"/>
      <c r="F81" s="38">
        <v>100000</v>
      </c>
    </row>
    <row r="82" spans="1:6" ht="30" customHeight="1" x14ac:dyDescent="0.25">
      <c r="A82" s="11"/>
      <c r="B82" s="10" t="s">
        <v>159</v>
      </c>
      <c r="C82" s="38"/>
      <c r="D82" s="38"/>
      <c r="E82" s="38">
        <v>0</v>
      </c>
      <c r="F82" s="38"/>
    </row>
    <row r="83" spans="1:6" ht="30" customHeight="1" x14ac:dyDescent="0.25">
      <c r="A83" s="11"/>
      <c r="B83" s="10" t="s">
        <v>82</v>
      </c>
      <c r="C83" s="38"/>
      <c r="D83" s="38"/>
      <c r="E83" s="38">
        <v>0</v>
      </c>
      <c r="F83" s="38"/>
    </row>
    <row r="84" spans="1:6" ht="30" customHeight="1" x14ac:dyDescent="0.25">
      <c r="A84" s="11"/>
      <c r="B84" s="10" t="s">
        <v>83</v>
      </c>
      <c r="C84" s="38"/>
      <c r="D84" s="38"/>
      <c r="E84" s="38">
        <v>0</v>
      </c>
      <c r="F84" s="38"/>
    </row>
    <row r="85" spans="1:6" ht="30" customHeight="1" x14ac:dyDescent="0.25">
      <c r="A85" s="11"/>
      <c r="B85" s="10" t="s">
        <v>160</v>
      </c>
      <c r="C85" s="38"/>
      <c r="D85" s="38"/>
      <c r="E85" s="38">
        <v>0</v>
      </c>
      <c r="F85" s="38"/>
    </row>
    <row r="86" spans="1:6" ht="30" customHeight="1" x14ac:dyDescent="0.25">
      <c r="A86" s="11"/>
      <c r="B86" s="10" t="s">
        <v>161</v>
      </c>
      <c r="C86" s="38"/>
      <c r="D86" s="38"/>
      <c r="E86" s="38">
        <v>0</v>
      </c>
      <c r="F86" s="38"/>
    </row>
    <row r="87" spans="1:6" ht="30" customHeight="1" x14ac:dyDescent="0.25">
      <c r="A87" s="11"/>
      <c r="B87" s="10" t="s">
        <v>162</v>
      </c>
      <c r="C87" s="38"/>
      <c r="D87" s="38"/>
      <c r="E87" s="38">
        <v>0</v>
      </c>
      <c r="F87" s="38"/>
    </row>
    <row r="88" spans="1:6" ht="30" customHeight="1" x14ac:dyDescent="0.25">
      <c r="A88" s="11"/>
      <c r="B88" s="10" t="s">
        <v>163</v>
      </c>
      <c r="C88" s="38"/>
      <c r="D88" s="38"/>
      <c r="E88" s="38">
        <v>0</v>
      </c>
      <c r="F88" s="38"/>
    </row>
    <row r="89" spans="1:6" ht="30" customHeight="1" x14ac:dyDescent="0.25">
      <c r="A89" s="11"/>
      <c r="B89" s="10" t="s">
        <v>164</v>
      </c>
      <c r="C89" s="38">
        <v>18500</v>
      </c>
      <c r="D89" s="38">
        <v>270</v>
      </c>
      <c r="E89" s="38"/>
      <c r="F89" s="38">
        <v>350</v>
      </c>
    </row>
    <row r="90" spans="1:6" ht="30" customHeight="1" x14ac:dyDescent="0.25">
      <c r="A90" s="11"/>
      <c r="B90" s="10" t="s">
        <v>165</v>
      </c>
      <c r="C90" s="38"/>
      <c r="D90" s="38"/>
      <c r="E90" s="38"/>
      <c r="F90" s="38"/>
    </row>
    <row r="91" spans="1:6" ht="30" customHeight="1" x14ac:dyDescent="0.25">
      <c r="A91" s="11"/>
      <c r="B91" s="10" t="s">
        <v>166</v>
      </c>
      <c r="C91" s="38">
        <v>60000</v>
      </c>
      <c r="D91" s="38">
        <f>9142</f>
        <v>9142</v>
      </c>
      <c r="E91" s="38"/>
      <c r="F91" s="38">
        <v>11000</v>
      </c>
    </row>
    <row r="92" spans="1:6" ht="30" customHeight="1" x14ac:dyDescent="0.25">
      <c r="A92" s="11"/>
      <c r="B92" s="10" t="s">
        <v>167</v>
      </c>
      <c r="C92" s="38">
        <v>0</v>
      </c>
      <c r="D92" s="38">
        <v>48477.3</v>
      </c>
      <c r="E92" s="38"/>
      <c r="F92" s="38">
        <v>50000</v>
      </c>
    </row>
    <row r="93" spans="1:6" ht="30" customHeight="1" x14ac:dyDescent="0.25">
      <c r="A93" s="11"/>
      <c r="B93" s="10" t="s">
        <v>168</v>
      </c>
      <c r="C93" s="38"/>
      <c r="D93" s="38"/>
      <c r="E93" s="38"/>
      <c r="F93" s="38"/>
    </row>
    <row r="94" spans="1:6" ht="30" customHeight="1" x14ac:dyDescent="0.25">
      <c r="A94" s="11"/>
      <c r="B94" s="10"/>
      <c r="C94" s="38"/>
      <c r="D94" s="38"/>
      <c r="E94" s="38"/>
      <c r="F94" s="38"/>
    </row>
    <row r="95" spans="1:6" ht="30" customHeight="1" x14ac:dyDescent="0.25">
      <c r="A95" s="11"/>
      <c r="B95" s="10" t="s">
        <v>91</v>
      </c>
      <c r="C95" s="38">
        <v>0</v>
      </c>
      <c r="D95" s="38">
        <v>1500</v>
      </c>
      <c r="E95" s="38"/>
      <c r="F95" s="38">
        <v>1500</v>
      </c>
    </row>
    <row r="96" spans="1:6" ht="30" customHeight="1" x14ac:dyDescent="0.25">
      <c r="A96" s="11"/>
      <c r="B96" s="10" t="s">
        <v>92</v>
      </c>
      <c r="C96" s="38"/>
      <c r="D96" s="38"/>
      <c r="E96" s="38"/>
      <c r="F96" s="38"/>
    </row>
    <row r="97" spans="1:6" ht="30" customHeight="1" x14ac:dyDescent="0.25">
      <c r="A97" s="11"/>
      <c r="B97" s="10" t="s">
        <v>93</v>
      </c>
      <c r="C97" s="38">
        <v>12500</v>
      </c>
      <c r="D97" s="38">
        <v>11349</v>
      </c>
      <c r="E97" s="38"/>
      <c r="F97" s="38">
        <v>12500</v>
      </c>
    </row>
    <row r="98" spans="1:6" ht="30" customHeight="1" x14ac:dyDescent="0.25">
      <c r="A98" s="11"/>
      <c r="B98" s="10" t="s">
        <v>131</v>
      </c>
      <c r="C98" s="38">
        <v>50</v>
      </c>
      <c r="D98" s="38">
        <v>10</v>
      </c>
      <c r="E98" s="38"/>
      <c r="F98" s="38">
        <v>0</v>
      </c>
    </row>
    <row r="99" spans="1:6" s="78" customFormat="1" ht="30" customHeight="1" x14ac:dyDescent="0.25">
      <c r="A99" s="51" t="s">
        <v>9</v>
      </c>
      <c r="B99" s="52" t="s">
        <v>94</v>
      </c>
      <c r="C99" s="53">
        <f>C100</f>
        <v>0</v>
      </c>
      <c r="D99" s="53">
        <f>D100</f>
        <v>0</v>
      </c>
      <c r="E99" s="53">
        <f t="shared" ref="E99:F99" si="5">E100</f>
        <v>0</v>
      </c>
      <c r="F99" s="53">
        <f t="shared" si="5"/>
        <v>0</v>
      </c>
    </row>
    <row r="100" spans="1:6" ht="30" customHeight="1" x14ac:dyDescent="0.25">
      <c r="A100" s="11" t="s">
        <v>1</v>
      </c>
      <c r="B100" s="10" t="s">
        <v>95</v>
      </c>
      <c r="C100" s="38"/>
      <c r="D100" s="38"/>
      <c r="E100" s="38"/>
      <c r="F100" s="38"/>
    </row>
    <row r="101" spans="1:6" s="78" customFormat="1" ht="30" customHeight="1" x14ac:dyDescent="0.25">
      <c r="A101" s="51" t="s">
        <v>11</v>
      </c>
      <c r="B101" s="52" t="s">
        <v>96</v>
      </c>
      <c r="C101" s="53">
        <f>C102+C103+C104+C105</f>
        <v>333000</v>
      </c>
      <c r="D101" s="53">
        <f t="shared" ref="D101:F101" si="6">D102+D103+D104+D105</f>
        <v>360752.91</v>
      </c>
      <c r="E101" s="53">
        <f t="shared" si="6"/>
        <v>0</v>
      </c>
      <c r="F101" s="53">
        <f t="shared" si="6"/>
        <v>431493.94999999995</v>
      </c>
    </row>
    <row r="102" spans="1:6" s="84" customFormat="1" ht="30" customHeight="1" x14ac:dyDescent="0.25">
      <c r="A102" s="11"/>
      <c r="B102" s="10" t="s">
        <v>97</v>
      </c>
      <c r="C102" s="38"/>
      <c r="D102" s="38"/>
      <c r="E102" s="38">
        <v>0</v>
      </c>
      <c r="F102" s="38"/>
    </row>
    <row r="103" spans="1:6" s="84" customFormat="1" ht="30" customHeight="1" x14ac:dyDescent="0.25">
      <c r="A103" s="11"/>
      <c r="B103" s="10" t="s">
        <v>98</v>
      </c>
      <c r="C103" s="38"/>
      <c r="D103" s="38"/>
      <c r="E103" s="38">
        <v>0</v>
      </c>
      <c r="F103" s="38"/>
    </row>
    <row r="104" spans="1:6" s="84" customFormat="1" ht="30" customHeight="1" x14ac:dyDescent="0.25">
      <c r="A104" s="11"/>
      <c r="B104" s="10" t="s">
        <v>170</v>
      </c>
      <c r="C104" s="38">
        <v>303000</v>
      </c>
      <c r="D104" s="38">
        <f>1562.5+317310.6</f>
        <v>318873.09999999998</v>
      </c>
      <c r="E104" s="38"/>
      <c r="F104" s="38">
        <v>382647.72</v>
      </c>
    </row>
    <row r="105" spans="1:6" s="84" customFormat="1" ht="30" customHeight="1" x14ac:dyDescent="0.25">
      <c r="A105" s="11"/>
      <c r="B105" s="10" t="s">
        <v>99</v>
      </c>
      <c r="C105" s="38">
        <v>30000</v>
      </c>
      <c r="D105" s="38">
        <f>360752.91-1562.5-317310.6</f>
        <v>41879.81</v>
      </c>
      <c r="E105" s="38"/>
      <c r="F105" s="38">
        <v>48846.23</v>
      </c>
    </row>
    <row r="106" spans="1:6" s="78" customFormat="1" ht="30" customHeight="1" x14ac:dyDescent="0.25">
      <c r="A106" s="51" t="s">
        <v>15</v>
      </c>
      <c r="B106" s="52" t="s">
        <v>100</v>
      </c>
      <c r="C106" s="53">
        <f>C107</f>
        <v>0</v>
      </c>
      <c r="D106" s="53">
        <f>D107</f>
        <v>0</v>
      </c>
      <c r="E106" s="53">
        <f t="shared" ref="E106:F106" si="7">E107</f>
        <v>0</v>
      </c>
      <c r="F106" s="53">
        <f t="shared" si="7"/>
        <v>0</v>
      </c>
    </row>
    <row r="107" spans="1:6" ht="30" customHeight="1" x14ac:dyDescent="0.25">
      <c r="A107" s="41"/>
      <c r="B107" s="19" t="s">
        <v>101</v>
      </c>
      <c r="C107" s="38">
        <v>0</v>
      </c>
      <c r="D107" s="38">
        <v>0</v>
      </c>
      <c r="E107" s="38"/>
      <c r="F107" s="38"/>
    </row>
    <row r="108" spans="1:6" s="54" customFormat="1" ht="30" customHeight="1" x14ac:dyDescent="0.25">
      <c r="A108" s="51" t="s">
        <v>19</v>
      </c>
      <c r="B108" s="52" t="s">
        <v>144</v>
      </c>
      <c r="C108" s="53">
        <f>C109</f>
        <v>0</v>
      </c>
      <c r="D108" s="53">
        <f>D109</f>
        <v>0</v>
      </c>
      <c r="E108" s="53">
        <f t="shared" ref="E108" si="8">E109</f>
        <v>0</v>
      </c>
      <c r="F108" s="53">
        <f>F109</f>
        <v>0</v>
      </c>
    </row>
    <row r="109" spans="1:6" s="8" customFormat="1" ht="30" customHeight="1" x14ac:dyDescent="0.25">
      <c r="A109" s="41"/>
      <c r="B109" s="19" t="s">
        <v>144</v>
      </c>
      <c r="C109" s="38"/>
      <c r="D109" s="38"/>
      <c r="E109" s="38"/>
      <c r="F109" s="38"/>
    </row>
    <row r="110" spans="1:6" s="78" customFormat="1" ht="30" customHeight="1" x14ac:dyDescent="0.25">
      <c r="A110" s="51" t="s">
        <v>21</v>
      </c>
      <c r="B110" s="52" t="s">
        <v>102</v>
      </c>
      <c r="C110" s="53">
        <f>C111+C112+C113+C114+C115+C116+C117+C118+C119+C120+C121+C122+C123+C124+C125+C126</f>
        <v>28600</v>
      </c>
      <c r="D110" s="53">
        <f>D111+D112+D113+D114+D115+D116+D117+D118+D119+D120+D121+D122+D123+D124+D125+D126</f>
        <v>20720.75</v>
      </c>
      <c r="E110" s="53">
        <f t="shared" ref="E110" si="9">E111+E112+E113+E114+E115+E116+E117+E118+E119+E120+E121+E122+E123+E124+E125+E126</f>
        <v>1600</v>
      </c>
      <c r="F110" s="53">
        <f t="shared" ref="F110" si="10">F111+F112+F113+F114+F115+F116+F117+F118+F119+F120+F121+F122+F123+F124+F125+F126</f>
        <v>23000</v>
      </c>
    </row>
    <row r="111" spans="1:6" ht="30" customHeight="1" x14ac:dyDescent="0.25">
      <c r="A111" s="11"/>
      <c r="B111" s="10" t="s">
        <v>103</v>
      </c>
      <c r="C111" s="38">
        <v>0</v>
      </c>
      <c r="D111" s="38"/>
      <c r="E111" s="38">
        <v>1600</v>
      </c>
      <c r="F111" s="38">
        <v>0</v>
      </c>
    </row>
    <row r="112" spans="1:6" ht="30" customHeight="1" x14ac:dyDescent="0.25">
      <c r="A112" s="11"/>
      <c r="B112" s="10" t="s">
        <v>104</v>
      </c>
      <c r="C112" s="38"/>
      <c r="D112" s="38"/>
      <c r="E112" s="38">
        <v>0</v>
      </c>
      <c r="F112" s="38"/>
    </row>
    <row r="113" spans="1:6" ht="30" customHeight="1" x14ac:dyDescent="0.25">
      <c r="A113" s="11"/>
      <c r="B113" s="10" t="s">
        <v>105</v>
      </c>
      <c r="C113" s="38"/>
      <c r="D113" s="38"/>
      <c r="E113" s="38">
        <v>0</v>
      </c>
      <c r="F113" s="38"/>
    </row>
    <row r="114" spans="1:6" ht="30" customHeight="1" x14ac:dyDescent="0.25">
      <c r="A114" s="11" t="s">
        <v>1</v>
      </c>
      <c r="B114" s="10" t="s">
        <v>106</v>
      </c>
      <c r="C114" s="38"/>
      <c r="D114" s="38"/>
      <c r="E114" s="38">
        <v>0</v>
      </c>
      <c r="F114" s="38"/>
    </row>
    <row r="115" spans="1:6" ht="30" customHeight="1" x14ac:dyDescent="0.25">
      <c r="A115" s="11"/>
      <c r="B115" s="10" t="s">
        <v>107</v>
      </c>
      <c r="C115" s="38"/>
      <c r="D115" s="38"/>
      <c r="E115" s="38">
        <v>0</v>
      </c>
      <c r="F115" s="38"/>
    </row>
    <row r="116" spans="1:6" ht="30" customHeight="1" x14ac:dyDescent="0.25">
      <c r="A116" s="11"/>
      <c r="B116" s="10" t="s">
        <v>108</v>
      </c>
      <c r="C116" s="38"/>
      <c r="D116" s="38"/>
      <c r="E116" s="38">
        <v>0</v>
      </c>
      <c r="F116" s="38"/>
    </row>
    <row r="117" spans="1:6" ht="30" customHeight="1" x14ac:dyDescent="0.25">
      <c r="A117" s="11"/>
      <c r="B117" s="10" t="s">
        <v>109</v>
      </c>
      <c r="C117" s="38"/>
      <c r="D117" s="38"/>
      <c r="E117" s="38">
        <v>0</v>
      </c>
      <c r="F117" s="38"/>
    </row>
    <row r="118" spans="1:6" ht="30" customHeight="1" x14ac:dyDescent="0.25">
      <c r="A118" s="11"/>
      <c r="B118" s="10" t="s">
        <v>110</v>
      </c>
      <c r="C118" s="38"/>
      <c r="D118" s="38"/>
      <c r="E118" s="38">
        <v>0</v>
      </c>
      <c r="F118" s="38"/>
    </row>
    <row r="119" spans="1:6" ht="30" customHeight="1" x14ac:dyDescent="0.25">
      <c r="A119" s="11"/>
      <c r="B119" s="10" t="s">
        <v>111</v>
      </c>
      <c r="C119" s="38">
        <v>600</v>
      </c>
      <c r="D119" s="38">
        <f>1842+3002.6+1733.55</f>
        <v>6578.1500000000005</v>
      </c>
      <c r="E119" s="38"/>
      <c r="F119" s="38">
        <v>8000</v>
      </c>
    </row>
    <row r="120" spans="1:6" ht="30" customHeight="1" x14ac:dyDescent="0.25">
      <c r="A120" s="11"/>
      <c r="B120" s="10" t="s">
        <v>112</v>
      </c>
      <c r="C120" s="38"/>
      <c r="D120" s="38"/>
      <c r="E120" s="38"/>
      <c r="F120" s="38"/>
    </row>
    <row r="121" spans="1:6" ht="30" customHeight="1" x14ac:dyDescent="0.25">
      <c r="A121" s="11"/>
      <c r="B121" s="10" t="s">
        <v>113</v>
      </c>
      <c r="C121" s="38"/>
      <c r="D121" s="38"/>
      <c r="E121" s="38"/>
      <c r="F121" s="38"/>
    </row>
    <row r="122" spans="1:6" ht="30" customHeight="1" x14ac:dyDescent="0.25">
      <c r="A122" s="11"/>
      <c r="B122" s="10" t="s">
        <v>114</v>
      </c>
      <c r="C122" s="38">
        <v>0</v>
      </c>
      <c r="D122" s="38"/>
      <c r="E122" s="38"/>
      <c r="F122" s="38"/>
    </row>
    <row r="123" spans="1:6" ht="30" customHeight="1" x14ac:dyDescent="0.25">
      <c r="A123" s="11"/>
      <c r="B123" s="10" t="s">
        <v>115</v>
      </c>
      <c r="C123" s="38"/>
      <c r="D123" s="38"/>
      <c r="E123" s="38"/>
      <c r="F123" s="38"/>
    </row>
    <row r="124" spans="1:6" ht="30" customHeight="1" x14ac:dyDescent="0.25">
      <c r="A124" s="11"/>
      <c r="B124" s="10" t="s">
        <v>116</v>
      </c>
      <c r="C124" s="38">
        <v>14000</v>
      </c>
      <c r="D124" s="38">
        <v>4750</v>
      </c>
      <c r="E124" s="38"/>
      <c r="F124" s="38">
        <v>5500</v>
      </c>
    </row>
    <row r="125" spans="1:6" ht="30" customHeight="1" x14ac:dyDescent="0.25">
      <c r="A125" s="11"/>
      <c r="B125" s="10" t="s">
        <v>117</v>
      </c>
      <c r="C125" s="38">
        <v>14000</v>
      </c>
      <c r="D125" s="38">
        <v>9392.6</v>
      </c>
      <c r="E125" s="38"/>
      <c r="F125" s="38">
        <v>9500</v>
      </c>
    </row>
    <row r="126" spans="1:6" ht="30" customHeight="1" x14ac:dyDescent="0.25">
      <c r="A126" s="11"/>
      <c r="B126" s="10" t="s">
        <v>118</v>
      </c>
      <c r="C126" s="38"/>
      <c r="D126" s="38"/>
      <c r="E126" s="38">
        <v>0</v>
      </c>
      <c r="F126" s="38"/>
    </row>
    <row r="127" spans="1:6" s="78" customFormat="1" ht="30" customHeight="1" x14ac:dyDescent="0.25">
      <c r="A127" s="56" t="s">
        <v>23</v>
      </c>
      <c r="B127" s="57" t="s">
        <v>119</v>
      </c>
      <c r="C127" s="58">
        <f>C128+C129+C130</f>
        <v>0</v>
      </c>
      <c r="D127" s="58">
        <f t="shared" ref="D127:F127" si="11">D128+D129+D130</f>
        <v>19.41</v>
      </c>
      <c r="E127" s="58">
        <f t="shared" si="11"/>
        <v>60</v>
      </c>
      <c r="F127" s="58">
        <f t="shared" si="11"/>
        <v>25</v>
      </c>
    </row>
    <row r="128" spans="1:6" ht="30" customHeight="1" x14ac:dyDescent="0.25">
      <c r="A128" s="11"/>
      <c r="B128" s="10" t="s">
        <v>120</v>
      </c>
      <c r="C128" s="38">
        <v>0</v>
      </c>
      <c r="D128" s="38">
        <v>19.41</v>
      </c>
      <c r="E128" s="38">
        <v>60</v>
      </c>
      <c r="F128" s="38">
        <v>25</v>
      </c>
    </row>
    <row r="129" spans="1:6" ht="30" customHeight="1" x14ac:dyDescent="0.25">
      <c r="A129" s="11"/>
      <c r="B129" s="10" t="s">
        <v>171</v>
      </c>
      <c r="C129" s="38"/>
      <c r="D129" s="38"/>
      <c r="E129" s="38">
        <v>0</v>
      </c>
      <c r="F129" s="38"/>
    </row>
    <row r="130" spans="1:6" ht="30" customHeight="1" x14ac:dyDescent="0.25">
      <c r="A130" s="11"/>
      <c r="B130" s="10" t="s">
        <v>172</v>
      </c>
      <c r="C130" s="38"/>
      <c r="D130" s="38"/>
      <c r="E130" s="38">
        <v>0</v>
      </c>
      <c r="F130" s="38"/>
    </row>
    <row r="131" spans="1:6" s="78" customFormat="1" ht="30" customHeight="1" x14ac:dyDescent="0.25">
      <c r="A131" s="56" t="s">
        <v>25</v>
      </c>
      <c r="B131" s="57" t="s">
        <v>122</v>
      </c>
      <c r="C131" s="58">
        <f>C132+C133+C134+C135</f>
        <v>0</v>
      </c>
      <c r="D131" s="58">
        <f>D132+D133+D134+D135</f>
        <v>1</v>
      </c>
      <c r="E131" s="58">
        <f t="shared" ref="E131" si="12">E132+E133+E134+E135</f>
        <v>2400</v>
      </c>
      <c r="F131" s="58">
        <f t="shared" ref="F131" si="13">F132+F133+F134+F135</f>
        <v>1</v>
      </c>
    </row>
    <row r="132" spans="1:6" s="75" customFormat="1" ht="30" customHeight="1" x14ac:dyDescent="0.25">
      <c r="A132" s="46"/>
      <c r="B132" s="21" t="s">
        <v>123</v>
      </c>
      <c r="C132" s="38">
        <v>0</v>
      </c>
      <c r="D132" s="38"/>
      <c r="E132" s="38">
        <v>0</v>
      </c>
      <c r="F132" s="38"/>
    </row>
    <row r="133" spans="1:6" ht="51" customHeight="1" x14ac:dyDescent="0.25">
      <c r="A133" s="11"/>
      <c r="B133" s="10" t="s">
        <v>124</v>
      </c>
      <c r="C133" s="38"/>
      <c r="D133" s="38">
        <v>1</v>
      </c>
      <c r="E133" s="38">
        <v>2400</v>
      </c>
      <c r="F133" s="38">
        <v>1</v>
      </c>
    </row>
    <row r="134" spans="1:6" ht="30" customHeight="1" x14ac:dyDescent="0.25">
      <c r="A134" s="11"/>
      <c r="B134" s="10" t="s">
        <v>125</v>
      </c>
      <c r="C134" s="38">
        <v>0</v>
      </c>
      <c r="D134" s="38"/>
      <c r="E134" s="38">
        <v>0</v>
      </c>
      <c r="F134" s="38"/>
    </row>
    <row r="135" spans="1:6" ht="30" customHeight="1" x14ac:dyDescent="0.25">
      <c r="A135" s="11"/>
      <c r="B135" s="10" t="s">
        <v>126</v>
      </c>
      <c r="C135" s="38">
        <v>0</v>
      </c>
      <c r="D135" s="38"/>
      <c r="E135" s="38">
        <v>0</v>
      </c>
      <c r="F135" s="38"/>
    </row>
    <row r="136" spans="1:6" s="77" customFormat="1" ht="30" customHeight="1" x14ac:dyDescent="0.25">
      <c r="A136" s="15" t="s">
        <v>27</v>
      </c>
      <c r="B136" s="25" t="s">
        <v>128</v>
      </c>
      <c r="C136" s="29">
        <f t="shared" ref="C136" si="14">C9-C29</f>
        <v>936700</v>
      </c>
      <c r="D136" s="29">
        <f t="shared" ref="D136:E136" si="15">D9-D29</f>
        <v>1036908.0099999997</v>
      </c>
      <c r="E136" s="29">
        <f t="shared" si="15"/>
        <v>-4060</v>
      </c>
      <c r="F136" s="29">
        <f t="shared" ref="F136" si="16">F9-F29</f>
        <v>1120307.49</v>
      </c>
    </row>
  </sheetData>
  <mergeCells count="13">
    <mergeCell ref="F6:F8"/>
    <mergeCell ref="F26:F28"/>
    <mergeCell ref="A26:A28"/>
    <mergeCell ref="B26:B28"/>
    <mergeCell ref="D26:D28"/>
    <mergeCell ref="E26:E28"/>
    <mergeCell ref="C26:C28"/>
    <mergeCell ref="B4:E4"/>
    <mergeCell ref="A6:A8"/>
    <mergeCell ref="B6:B8"/>
    <mergeCell ref="D6:D8"/>
    <mergeCell ref="E6:E8"/>
    <mergeCell ref="C6:C8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scale="59" fitToHeight="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136"/>
  <sheetViews>
    <sheetView workbookViewId="0">
      <selection activeCell="I12" sqref="I12"/>
    </sheetView>
  </sheetViews>
  <sheetFormatPr defaultRowHeight="15" x14ac:dyDescent="0.25"/>
  <cols>
    <col min="1" max="1" width="7.140625" style="40" customWidth="1"/>
    <col min="2" max="2" width="31.140625" style="47" customWidth="1"/>
    <col min="3" max="4" width="17.5703125" style="30" customWidth="1"/>
    <col min="5" max="5" width="19.42578125" style="30" hidden="1" customWidth="1"/>
    <col min="6" max="6" width="19.42578125" style="30" customWidth="1"/>
    <col min="7" max="7" width="9.140625" style="47"/>
    <col min="8" max="8" width="8.140625" style="47" customWidth="1"/>
    <col min="9" max="16384" width="9.140625" style="47"/>
  </cols>
  <sheetData>
    <row r="1" spans="1:6" x14ac:dyDescent="0.25">
      <c r="A1" s="32"/>
      <c r="B1" s="33"/>
      <c r="C1" s="34"/>
      <c r="D1" s="34"/>
      <c r="E1" s="34"/>
      <c r="F1" s="34"/>
    </row>
    <row r="2" spans="1:6" s="78" customFormat="1" x14ac:dyDescent="0.25">
      <c r="A2" s="66"/>
      <c r="B2" s="17" t="s">
        <v>145</v>
      </c>
      <c r="C2" s="67"/>
      <c r="D2" s="67"/>
      <c r="E2" s="67"/>
      <c r="F2" s="67"/>
    </row>
    <row r="3" spans="1:6" s="49" customFormat="1" ht="15.75" x14ac:dyDescent="0.25">
      <c r="A3" s="1" t="s">
        <v>1</v>
      </c>
      <c r="B3" s="98" t="s">
        <v>183</v>
      </c>
      <c r="C3" s="28"/>
      <c r="D3" s="28"/>
      <c r="E3" s="28"/>
      <c r="F3" s="28"/>
    </row>
    <row r="4" spans="1:6" s="78" customFormat="1" ht="15.75" x14ac:dyDescent="0.25">
      <c r="A4" s="68"/>
      <c r="B4" s="99" t="s">
        <v>181</v>
      </c>
      <c r="C4" s="99"/>
      <c r="D4" s="99"/>
      <c r="E4" s="99"/>
      <c r="F4" s="69"/>
    </row>
    <row r="5" spans="1:6" s="76" customFormat="1" ht="15.75" x14ac:dyDescent="0.25">
      <c r="A5" s="1"/>
      <c r="B5" s="16"/>
      <c r="C5" s="26"/>
      <c r="D5" s="26"/>
      <c r="E5" s="26"/>
      <c r="F5" s="26"/>
    </row>
    <row r="6" spans="1:6" s="76" customFormat="1" ht="15" customHeight="1" x14ac:dyDescent="0.25">
      <c r="A6" s="100" t="s">
        <v>1</v>
      </c>
      <c r="B6" s="103" t="s">
        <v>2</v>
      </c>
      <c r="C6" s="100" t="s">
        <v>173</v>
      </c>
      <c r="D6" s="100" t="s">
        <v>174</v>
      </c>
      <c r="E6" s="100" t="s">
        <v>146</v>
      </c>
      <c r="F6" s="100" t="s">
        <v>185</v>
      </c>
    </row>
    <row r="7" spans="1:6" s="76" customFormat="1" ht="15" customHeight="1" x14ac:dyDescent="0.25">
      <c r="A7" s="101"/>
      <c r="B7" s="104"/>
      <c r="C7" s="101"/>
      <c r="D7" s="101"/>
      <c r="E7" s="101"/>
      <c r="F7" s="101"/>
    </row>
    <row r="8" spans="1:6" s="76" customFormat="1" ht="22.5" customHeight="1" x14ac:dyDescent="0.25">
      <c r="A8" s="102"/>
      <c r="B8" s="105"/>
      <c r="C8" s="102"/>
      <c r="D8" s="102"/>
      <c r="E8" s="102"/>
      <c r="F8" s="102"/>
    </row>
    <row r="9" spans="1:6" s="76" customFormat="1" ht="30" customHeight="1" x14ac:dyDescent="0.25">
      <c r="A9" s="2" t="s">
        <v>3</v>
      </c>
      <c r="B9" s="18" t="s">
        <v>4</v>
      </c>
      <c r="C9" s="3">
        <f>C10+C11+C12+C13+C14+C15+C16+C17+C18+C19+C20+C21+C22+C23+C24+C25</f>
        <v>4026000</v>
      </c>
      <c r="D9" s="3">
        <f>D10+D11+D12+D13+D14+D15+D16+D17+D18+D19+D20+D21+D22+D23+D24+D25</f>
        <v>3348396.47</v>
      </c>
      <c r="E9" s="3">
        <f>E10+E11+E12+E13+E14+E15+E16+E17+E18+E19+E20+E21+E22+E23+E24+E25</f>
        <v>0</v>
      </c>
      <c r="F9" s="3">
        <f>F10+F11+F12+F13+F14+F15+F16+F17+F18+F19+F20+F21+F22+F23+F24+F25</f>
        <v>3945602.84</v>
      </c>
    </row>
    <row r="10" spans="1:6" ht="30" customHeight="1" x14ac:dyDescent="0.25">
      <c r="A10" s="37" t="s">
        <v>5</v>
      </c>
      <c r="B10" s="19" t="s">
        <v>147</v>
      </c>
      <c r="C10" s="38"/>
      <c r="D10" s="38"/>
      <c r="E10" s="38"/>
      <c r="F10" s="38"/>
    </row>
    <row r="11" spans="1:6" ht="30" customHeight="1" x14ac:dyDescent="0.25">
      <c r="A11" s="39" t="s">
        <v>7</v>
      </c>
      <c r="B11" s="10" t="s">
        <v>148</v>
      </c>
      <c r="C11" s="38">
        <v>1040000</v>
      </c>
      <c r="D11" s="38">
        <v>916650</v>
      </c>
      <c r="E11" s="38"/>
      <c r="F11" s="38">
        <v>1040000</v>
      </c>
    </row>
    <row r="12" spans="1:6" ht="30" customHeight="1" x14ac:dyDescent="0.25">
      <c r="A12" s="39" t="s">
        <v>9</v>
      </c>
      <c r="B12" s="10" t="s">
        <v>149</v>
      </c>
      <c r="C12" s="38">
        <v>10000</v>
      </c>
      <c r="D12" s="38">
        <v>6498.56</v>
      </c>
      <c r="E12" s="38"/>
      <c r="F12" s="38">
        <v>6500</v>
      </c>
    </row>
    <row r="13" spans="1:6" ht="30" customHeight="1" x14ac:dyDescent="0.25">
      <c r="A13" s="37" t="s">
        <v>11</v>
      </c>
      <c r="B13" s="10" t="s">
        <v>150</v>
      </c>
      <c r="C13" s="38"/>
      <c r="D13" s="38"/>
      <c r="E13" s="38"/>
      <c r="F13" s="38"/>
    </row>
    <row r="14" spans="1:6" ht="30" customHeight="1" x14ac:dyDescent="0.25">
      <c r="A14" s="37" t="s">
        <v>15</v>
      </c>
      <c r="B14" s="10" t="s">
        <v>151</v>
      </c>
      <c r="C14" s="38"/>
      <c r="D14" s="38"/>
      <c r="E14" s="38"/>
      <c r="F14" s="38"/>
    </row>
    <row r="15" spans="1:6" ht="30" customHeight="1" x14ac:dyDescent="0.25">
      <c r="A15" s="37" t="s">
        <v>19</v>
      </c>
      <c r="B15" s="10" t="s">
        <v>152</v>
      </c>
      <c r="C15" s="38">
        <v>220000</v>
      </c>
      <c r="D15" s="38">
        <v>66029.08</v>
      </c>
      <c r="E15" s="38"/>
      <c r="F15" s="38">
        <v>75000</v>
      </c>
    </row>
    <row r="16" spans="1:6" ht="30" customHeight="1" x14ac:dyDescent="0.25">
      <c r="A16" s="37" t="s">
        <v>21</v>
      </c>
      <c r="B16" s="10" t="s">
        <v>30</v>
      </c>
      <c r="C16" s="38"/>
      <c r="D16" s="38"/>
      <c r="E16" s="38"/>
      <c r="F16" s="38"/>
    </row>
    <row r="17" spans="1:6" ht="30" customHeight="1" x14ac:dyDescent="0.25">
      <c r="A17" s="37" t="s">
        <v>23</v>
      </c>
      <c r="B17" s="10" t="s">
        <v>32</v>
      </c>
      <c r="C17" s="38">
        <v>25000</v>
      </c>
      <c r="D17" s="38">
        <f>1985.62+0.06+49067.45+830+27500</f>
        <v>79383.13</v>
      </c>
      <c r="E17" s="38"/>
      <c r="F17" s="38">
        <v>90000</v>
      </c>
    </row>
    <row r="18" spans="1:6" ht="30" customHeight="1" x14ac:dyDescent="0.25">
      <c r="A18" s="37" t="s">
        <v>25</v>
      </c>
      <c r="B18" s="10" t="s">
        <v>34</v>
      </c>
      <c r="C18" s="38">
        <v>1000</v>
      </c>
      <c r="D18" s="38">
        <v>8500</v>
      </c>
      <c r="E18" s="38"/>
      <c r="F18" s="38">
        <v>8500</v>
      </c>
    </row>
    <row r="19" spans="1:6" ht="30" customHeight="1" x14ac:dyDescent="0.25">
      <c r="A19" s="37" t="s">
        <v>27</v>
      </c>
      <c r="B19" s="10" t="s">
        <v>36</v>
      </c>
      <c r="C19" s="38">
        <v>2730000</v>
      </c>
      <c r="D19" s="38">
        <v>2271335.7000000002</v>
      </c>
      <c r="E19" s="38"/>
      <c r="F19" s="38">
        <v>2725602.84</v>
      </c>
    </row>
    <row r="20" spans="1:6" ht="30" hidden="1" customHeight="1" x14ac:dyDescent="0.25">
      <c r="A20" s="39"/>
      <c r="B20" s="10"/>
      <c r="C20" s="38">
        <v>0</v>
      </c>
      <c r="D20" s="38"/>
      <c r="E20" s="38">
        <v>0</v>
      </c>
      <c r="F20" s="38"/>
    </row>
    <row r="21" spans="1:6" ht="30" hidden="1" customHeight="1" x14ac:dyDescent="0.25">
      <c r="A21" s="39"/>
      <c r="B21" s="10"/>
      <c r="C21" s="38">
        <v>0</v>
      </c>
      <c r="D21" s="38"/>
      <c r="E21" s="38">
        <v>0</v>
      </c>
      <c r="F21" s="38"/>
    </row>
    <row r="22" spans="1:6" ht="30" hidden="1" customHeight="1" x14ac:dyDescent="0.25">
      <c r="A22" s="37"/>
      <c r="B22" s="10"/>
      <c r="C22" s="38">
        <v>0</v>
      </c>
      <c r="D22" s="38"/>
      <c r="E22" s="38">
        <v>0</v>
      </c>
      <c r="F22" s="38"/>
    </row>
    <row r="23" spans="1:6" ht="30" hidden="1" customHeight="1" x14ac:dyDescent="0.25">
      <c r="A23" s="39"/>
      <c r="B23" s="10"/>
      <c r="C23" s="38"/>
      <c r="D23" s="38"/>
      <c r="E23" s="38"/>
      <c r="F23" s="38"/>
    </row>
    <row r="24" spans="1:6" ht="30" hidden="1" customHeight="1" x14ac:dyDescent="0.25">
      <c r="A24" s="39"/>
      <c r="B24" s="10"/>
      <c r="C24" s="38"/>
      <c r="D24" s="38"/>
      <c r="E24" s="38"/>
      <c r="F24" s="38"/>
    </row>
    <row r="25" spans="1:6" s="84" customFormat="1" ht="30" hidden="1" customHeight="1" x14ac:dyDescent="0.25">
      <c r="A25" s="37"/>
      <c r="B25" s="10"/>
      <c r="C25" s="38"/>
      <c r="D25" s="38"/>
      <c r="E25" s="38"/>
      <c r="F25" s="38"/>
    </row>
    <row r="26" spans="1:6" s="76" customFormat="1" ht="30" customHeight="1" x14ac:dyDescent="0.25">
      <c r="A26" s="100" t="s">
        <v>1</v>
      </c>
      <c r="B26" s="109" t="s">
        <v>37</v>
      </c>
      <c r="C26" s="100" t="s">
        <v>173</v>
      </c>
      <c r="D26" s="100" t="s">
        <v>174</v>
      </c>
      <c r="E26" s="100" t="s">
        <v>146</v>
      </c>
      <c r="F26" s="100" t="s">
        <v>185</v>
      </c>
    </row>
    <row r="27" spans="1:6" s="76" customFormat="1" ht="24.75" customHeight="1" x14ac:dyDescent="0.25">
      <c r="A27" s="101"/>
      <c r="B27" s="110"/>
      <c r="C27" s="101"/>
      <c r="D27" s="101"/>
      <c r="E27" s="101"/>
      <c r="F27" s="101"/>
    </row>
    <row r="28" spans="1:6" s="76" customFormat="1" ht="9" hidden="1" customHeight="1" x14ac:dyDescent="0.25">
      <c r="A28" s="102"/>
      <c r="B28" s="111"/>
      <c r="C28" s="102"/>
      <c r="D28" s="102"/>
      <c r="E28" s="102"/>
      <c r="F28" s="102"/>
    </row>
    <row r="29" spans="1:6" s="76" customFormat="1" ht="30" customHeight="1" x14ac:dyDescent="0.25">
      <c r="A29" s="6" t="s">
        <v>38</v>
      </c>
      <c r="B29" s="20" t="s">
        <v>39</v>
      </c>
      <c r="C29" s="7">
        <f>C31+C48+C99+C101+C106+C110+C127+C131+C108</f>
        <v>4994850</v>
      </c>
      <c r="D29" s="7">
        <f>D31+D48+D99+D101+D106+D110+D127+D131+D108</f>
        <v>3975757.6200000006</v>
      </c>
      <c r="E29" s="7">
        <f t="shared" ref="E29:F29" si="0">E31+E48+E99+E101+E106+E110+E127+E131+E108</f>
        <v>35600</v>
      </c>
      <c r="F29" s="7">
        <f t="shared" si="0"/>
        <v>4861887.96</v>
      </c>
    </row>
    <row r="30" spans="1:6" s="76" customFormat="1" ht="30" customHeight="1" x14ac:dyDescent="0.25">
      <c r="A30" s="9"/>
      <c r="B30" s="79"/>
      <c r="C30" s="5"/>
      <c r="D30" s="5"/>
      <c r="E30" s="5"/>
      <c r="F30" s="5"/>
    </row>
    <row r="31" spans="1:6" s="78" customFormat="1" ht="30" customHeight="1" x14ac:dyDescent="0.25">
      <c r="A31" s="51" t="s">
        <v>5</v>
      </c>
      <c r="B31" s="52" t="s">
        <v>40</v>
      </c>
      <c r="C31" s="53">
        <f>C32+C33+C34+C35+C36+C37+C38+C39+C40+C41+C42+C43+C44+C45+C46+C47</f>
        <v>81150</v>
      </c>
      <c r="D31" s="53">
        <f>D32+D33+D34+D35+D36+D37+D38+D39+D40+D41+D42+D43+D44+D45+D46+D47</f>
        <v>74615.600000000006</v>
      </c>
      <c r="E31" s="53">
        <f t="shared" ref="E31:F31" si="1">E32+E33+E34+E35+E36+E37+E38+E39+E40+E41+E42+E43+E44+E45+E46+E47</f>
        <v>0</v>
      </c>
      <c r="F31" s="53">
        <f t="shared" si="1"/>
        <v>87100</v>
      </c>
    </row>
    <row r="32" spans="1:6" s="75" customFormat="1" ht="30" customHeight="1" x14ac:dyDescent="0.25">
      <c r="A32" s="44"/>
      <c r="B32" s="21" t="s">
        <v>41</v>
      </c>
      <c r="C32" s="38">
        <v>18000</v>
      </c>
      <c r="D32" s="38">
        <f>14783.14</f>
        <v>14783.14</v>
      </c>
      <c r="E32" s="38"/>
      <c r="F32" s="38">
        <v>18000</v>
      </c>
    </row>
    <row r="33" spans="1:6" s="75" customFormat="1" ht="30" customHeight="1" x14ac:dyDescent="0.25">
      <c r="A33" s="44"/>
      <c r="B33" s="21" t="s">
        <v>42</v>
      </c>
      <c r="C33" s="38">
        <v>700</v>
      </c>
      <c r="D33" s="38">
        <f>1059.7</f>
        <v>1059.7</v>
      </c>
      <c r="E33" s="38"/>
      <c r="F33" s="38">
        <v>1200</v>
      </c>
    </row>
    <row r="34" spans="1:6" ht="30" customHeight="1" x14ac:dyDescent="0.25">
      <c r="A34" s="11" t="s">
        <v>1</v>
      </c>
      <c r="B34" s="10" t="s">
        <v>43</v>
      </c>
      <c r="C34" s="38">
        <v>1500</v>
      </c>
      <c r="D34" s="38">
        <f>355.98+129</f>
        <v>484.98</v>
      </c>
      <c r="E34" s="38"/>
      <c r="F34" s="38">
        <v>600</v>
      </c>
    </row>
    <row r="35" spans="1:6" ht="30" customHeight="1" x14ac:dyDescent="0.25">
      <c r="A35" s="11"/>
      <c r="B35" s="10" t="s">
        <v>44</v>
      </c>
      <c r="C35" s="38">
        <v>15000</v>
      </c>
      <c r="D35" s="38">
        <v>16026.4</v>
      </c>
      <c r="E35" s="38"/>
      <c r="F35" s="38">
        <v>18000</v>
      </c>
    </row>
    <row r="36" spans="1:6" ht="30" customHeight="1" x14ac:dyDescent="0.25">
      <c r="A36" s="11"/>
      <c r="B36" s="10" t="s">
        <v>45</v>
      </c>
      <c r="C36" s="38"/>
      <c r="D36" s="38"/>
      <c r="E36" s="38"/>
      <c r="F36" s="38"/>
    </row>
    <row r="37" spans="1:6" ht="30" customHeight="1" x14ac:dyDescent="0.25">
      <c r="A37" s="11" t="s">
        <v>1</v>
      </c>
      <c r="B37" s="10" t="s">
        <v>46</v>
      </c>
      <c r="C37" s="38">
        <v>50</v>
      </c>
      <c r="D37" s="38">
        <v>891.5</v>
      </c>
      <c r="E37" s="38"/>
      <c r="F37" s="38">
        <v>1000</v>
      </c>
    </row>
    <row r="38" spans="1:6" ht="30" customHeight="1" x14ac:dyDescent="0.25">
      <c r="A38" s="11"/>
      <c r="B38" s="10" t="s">
        <v>138</v>
      </c>
      <c r="C38" s="38"/>
      <c r="D38" s="38"/>
      <c r="E38" s="38"/>
      <c r="F38" s="38"/>
    </row>
    <row r="39" spans="1:6" ht="30" customHeight="1" x14ac:dyDescent="0.25">
      <c r="A39" s="11"/>
      <c r="B39" s="10" t="s">
        <v>48</v>
      </c>
      <c r="C39" s="38">
        <v>600</v>
      </c>
      <c r="D39" s="38">
        <v>4740.8</v>
      </c>
      <c r="E39" s="38"/>
      <c r="F39" s="38">
        <v>5000</v>
      </c>
    </row>
    <row r="40" spans="1:6" ht="30" customHeight="1" x14ac:dyDescent="0.25">
      <c r="A40" s="11"/>
      <c r="B40" s="10" t="s">
        <v>49</v>
      </c>
      <c r="C40" s="38">
        <v>10000</v>
      </c>
      <c r="D40" s="38">
        <v>1266</v>
      </c>
      <c r="E40" s="38"/>
      <c r="F40" s="38">
        <v>1300</v>
      </c>
    </row>
    <row r="41" spans="1:6" ht="30" customHeight="1" x14ac:dyDescent="0.25">
      <c r="A41" s="11"/>
      <c r="B41" s="10" t="s">
        <v>132</v>
      </c>
      <c r="C41" s="38"/>
      <c r="D41" s="38"/>
      <c r="E41" s="38"/>
      <c r="F41" s="38"/>
    </row>
    <row r="42" spans="1:6" ht="30" customHeight="1" x14ac:dyDescent="0.25">
      <c r="A42" s="11"/>
      <c r="B42" s="10"/>
      <c r="C42" s="38"/>
      <c r="D42" s="38"/>
      <c r="E42" s="38"/>
      <c r="F42" s="38"/>
    </row>
    <row r="43" spans="1:6" ht="30" customHeight="1" x14ac:dyDescent="0.25">
      <c r="A43" s="11"/>
      <c r="B43" s="10" t="s">
        <v>50</v>
      </c>
      <c r="C43" s="38">
        <v>30</v>
      </c>
      <c r="D43" s="38"/>
      <c r="E43" s="38"/>
      <c r="F43" s="38">
        <v>0</v>
      </c>
    </row>
    <row r="44" spans="1:6" ht="30" customHeight="1" x14ac:dyDescent="0.25">
      <c r="A44" s="11"/>
      <c r="B44" s="10" t="s">
        <v>51</v>
      </c>
      <c r="C44" s="38"/>
      <c r="D44" s="38"/>
      <c r="E44" s="38">
        <v>0</v>
      </c>
      <c r="F44" s="38"/>
    </row>
    <row r="45" spans="1:6" ht="30" customHeight="1" x14ac:dyDescent="0.25">
      <c r="A45" s="11"/>
      <c r="B45" s="10" t="s">
        <v>133</v>
      </c>
      <c r="C45" s="38">
        <v>270</v>
      </c>
      <c r="D45" s="38"/>
      <c r="E45" s="38"/>
      <c r="F45" s="38">
        <v>0</v>
      </c>
    </row>
    <row r="46" spans="1:6" ht="30" customHeight="1" x14ac:dyDescent="0.25">
      <c r="A46" s="11"/>
      <c r="B46" s="10"/>
      <c r="C46" s="38"/>
      <c r="D46" s="38"/>
      <c r="E46" s="38"/>
      <c r="F46" s="38"/>
    </row>
    <row r="47" spans="1:6" ht="30" customHeight="1" x14ac:dyDescent="0.25">
      <c r="A47" s="11"/>
      <c r="B47" s="10" t="s">
        <v>52</v>
      </c>
      <c r="C47" s="38">
        <v>35000</v>
      </c>
      <c r="D47" s="38">
        <v>35363.08</v>
      </c>
      <c r="E47" s="38"/>
      <c r="F47" s="38">
        <v>42000</v>
      </c>
    </row>
    <row r="48" spans="1:6" s="78" customFormat="1" ht="30" customHeight="1" x14ac:dyDescent="0.25">
      <c r="A48" s="51" t="s">
        <v>7</v>
      </c>
      <c r="B48" s="52" t="s">
        <v>53</v>
      </c>
      <c r="C48" s="53">
        <f>C49+C50+C51+C52+C53+C54+C55+C56+C57+C58+C59+C60+C61+C62+C63+C64+C65+C66+C67+C68+C69+C70+C71+C72+C73+C75+C76+C77+C78+C79+C80+C81+C82+C83+C84+C85+C86+C87+C88+C89+C90+C91+C92+C93+C94+C95+C96+C97+C98+C74</f>
        <v>311800</v>
      </c>
      <c r="D48" s="53">
        <f>D49+D50+D51+D52+D53+D54+D55+D56+D57+D58+D59+D60+D61+D62+D63+D64+D65+D66+D67+D68+D69+D70+D71+D72+D73+D75+D76+D77+D78+D79+D80+D81+D82+D83+D84+D85+D86+D87+D88+D89+D90+D91+D92+D93+D94+D95+D96+D97+D98+D74</f>
        <v>288417.8</v>
      </c>
      <c r="E48" s="53">
        <f t="shared" ref="E48:F48" si="2">E49+E50+E51+E52+E53+E54+E55+E56+E57+E58+E59+E60+E61+E62+E63+E64+E65+E66+E67+E68+E69+E70+E71+E72+E73+E75+E76+E77+E78+E79+E80+E81+E82+E83+E84+E85+E86+E87+E88+E89+E90+E91+E92+E93+E94+E95+E96+E97+E98+E74</f>
        <v>35600</v>
      </c>
      <c r="F48" s="53">
        <f t="shared" si="2"/>
        <v>389350</v>
      </c>
    </row>
    <row r="49" spans="1:6" ht="30" customHeight="1" x14ac:dyDescent="0.25">
      <c r="A49" s="11"/>
      <c r="B49" s="10" t="s">
        <v>54</v>
      </c>
      <c r="C49" s="38">
        <v>8000</v>
      </c>
      <c r="D49" s="38">
        <v>6836.74</v>
      </c>
      <c r="E49" s="38"/>
      <c r="F49" s="38">
        <v>8000</v>
      </c>
    </row>
    <row r="50" spans="1:6" ht="30" customHeight="1" x14ac:dyDescent="0.25">
      <c r="A50" s="11"/>
      <c r="B50" s="10" t="s">
        <v>55</v>
      </c>
      <c r="C50" s="38">
        <v>7500</v>
      </c>
      <c r="D50" s="38">
        <v>5607</v>
      </c>
      <c r="E50" s="38"/>
      <c r="F50" s="38">
        <v>7000</v>
      </c>
    </row>
    <row r="51" spans="1:6" ht="30" customHeight="1" x14ac:dyDescent="0.25">
      <c r="A51" s="11"/>
      <c r="B51" s="10" t="s">
        <v>56</v>
      </c>
      <c r="C51" s="38"/>
      <c r="D51" s="38"/>
      <c r="E51" s="38"/>
      <c r="F51" s="38"/>
    </row>
    <row r="52" spans="1:6" ht="30" customHeight="1" x14ac:dyDescent="0.25">
      <c r="A52" s="11"/>
      <c r="B52" s="10" t="s">
        <v>57</v>
      </c>
      <c r="C52" s="38">
        <v>0</v>
      </c>
      <c r="D52" s="38">
        <v>3000</v>
      </c>
      <c r="E52" s="38"/>
      <c r="F52" s="38">
        <v>3500</v>
      </c>
    </row>
    <row r="53" spans="1:6" ht="30" customHeight="1" x14ac:dyDescent="0.25">
      <c r="A53" s="11"/>
      <c r="B53" s="10" t="s">
        <v>58</v>
      </c>
      <c r="C53" s="38"/>
      <c r="D53" s="38"/>
      <c r="E53" s="38"/>
      <c r="F53" s="38"/>
    </row>
    <row r="54" spans="1:6" ht="30" customHeight="1" x14ac:dyDescent="0.25">
      <c r="A54" s="11"/>
      <c r="B54" s="10" t="s">
        <v>59</v>
      </c>
      <c r="C54" s="38">
        <v>100</v>
      </c>
      <c r="D54" s="38">
        <v>930</v>
      </c>
      <c r="E54" s="38"/>
      <c r="F54" s="38">
        <v>1100</v>
      </c>
    </row>
    <row r="55" spans="1:6" ht="30" customHeight="1" x14ac:dyDescent="0.25">
      <c r="A55" s="11"/>
      <c r="B55" s="22" t="s">
        <v>60</v>
      </c>
      <c r="C55" s="38">
        <v>32000</v>
      </c>
      <c r="D55" s="38">
        <v>28214.95</v>
      </c>
      <c r="E55" s="38"/>
      <c r="F55" s="38">
        <v>32000</v>
      </c>
    </row>
    <row r="56" spans="1:6" ht="30" customHeight="1" x14ac:dyDescent="0.25">
      <c r="A56" s="11"/>
      <c r="B56" s="22" t="s">
        <v>61</v>
      </c>
      <c r="C56" s="38"/>
      <c r="D56" s="38"/>
      <c r="E56" s="38"/>
      <c r="F56" s="38"/>
    </row>
    <row r="57" spans="1:6" ht="30" customHeight="1" x14ac:dyDescent="0.25">
      <c r="A57" s="11"/>
      <c r="B57" s="10" t="s">
        <v>62</v>
      </c>
      <c r="C57" s="38">
        <v>35500</v>
      </c>
      <c r="D57" s="38">
        <v>19790.5</v>
      </c>
      <c r="E57" s="38"/>
      <c r="F57" s="38">
        <v>24000</v>
      </c>
    </row>
    <row r="58" spans="1:6" ht="30" customHeight="1" x14ac:dyDescent="0.25">
      <c r="A58" s="11"/>
      <c r="B58" s="10" t="s">
        <v>155</v>
      </c>
      <c r="C58" s="38"/>
      <c r="D58" s="38"/>
      <c r="E58" s="38">
        <v>0</v>
      </c>
      <c r="F58" s="38"/>
    </row>
    <row r="59" spans="1:6" ht="30" customHeight="1" x14ac:dyDescent="0.25">
      <c r="A59" s="11"/>
      <c r="B59" s="10"/>
      <c r="C59" s="38"/>
      <c r="D59" s="38"/>
      <c r="E59" s="38">
        <v>0</v>
      </c>
      <c r="F59" s="38"/>
    </row>
    <row r="60" spans="1:6" ht="30" customHeight="1" x14ac:dyDescent="0.25">
      <c r="A60" s="11"/>
      <c r="B60" s="10" t="s">
        <v>63</v>
      </c>
      <c r="C60" s="38">
        <v>10000</v>
      </c>
      <c r="D60" s="38">
        <v>4400</v>
      </c>
      <c r="E60" s="38"/>
      <c r="F60" s="38">
        <v>5500</v>
      </c>
    </row>
    <row r="61" spans="1:6" ht="30" customHeight="1" x14ac:dyDescent="0.25">
      <c r="A61" s="11"/>
      <c r="B61" s="10" t="s">
        <v>64</v>
      </c>
      <c r="C61" s="38"/>
      <c r="D61" s="38"/>
      <c r="E61" s="38"/>
      <c r="F61" s="38"/>
    </row>
    <row r="62" spans="1:6" ht="30" customHeight="1" x14ac:dyDescent="0.25">
      <c r="A62" s="11"/>
      <c r="B62" s="10" t="s">
        <v>65</v>
      </c>
      <c r="C62" s="38">
        <v>900</v>
      </c>
      <c r="D62" s="38">
        <v>520.87</v>
      </c>
      <c r="E62" s="38"/>
      <c r="F62" s="38">
        <v>700</v>
      </c>
    </row>
    <row r="63" spans="1:6" ht="30" customHeight="1" x14ac:dyDescent="0.25">
      <c r="A63" s="11"/>
      <c r="B63" s="10" t="s">
        <v>135</v>
      </c>
      <c r="C63" s="38"/>
      <c r="D63" s="38"/>
      <c r="E63" s="38"/>
      <c r="F63" s="38"/>
    </row>
    <row r="64" spans="1:6" ht="30" customHeight="1" x14ac:dyDescent="0.25">
      <c r="A64" s="11"/>
      <c r="B64" s="10"/>
      <c r="C64" s="38"/>
      <c r="D64" s="38"/>
      <c r="E64" s="38"/>
      <c r="F64" s="38"/>
    </row>
    <row r="65" spans="1:6" ht="30" customHeight="1" x14ac:dyDescent="0.25">
      <c r="A65" s="11"/>
      <c r="B65" s="10" t="s">
        <v>66</v>
      </c>
      <c r="C65" s="38">
        <v>7000</v>
      </c>
      <c r="D65" s="38">
        <v>6489.09</v>
      </c>
      <c r="E65" s="38"/>
      <c r="F65" s="38">
        <v>6500</v>
      </c>
    </row>
    <row r="66" spans="1:6" ht="30" customHeight="1" x14ac:dyDescent="0.25">
      <c r="A66" s="11"/>
      <c r="B66" s="10" t="s">
        <v>67</v>
      </c>
      <c r="C66" s="38">
        <v>150</v>
      </c>
      <c r="D66" s="38">
        <v>245.68</v>
      </c>
      <c r="E66" s="38"/>
      <c r="F66" s="38">
        <v>250</v>
      </c>
    </row>
    <row r="67" spans="1:6" ht="30" customHeight="1" x14ac:dyDescent="0.25">
      <c r="A67" s="11"/>
      <c r="B67" s="10" t="s">
        <v>156</v>
      </c>
      <c r="C67" s="38">
        <v>14000</v>
      </c>
      <c r="D67" s="38"/>
      <c r="E67" s="38"/>
      <c r="F67" s="38">
        <v>0</v>
      </c>
    </row>
    <row r="68" spans="1:6" ht="30" customHeight="1" x14ac:dyDescent="0.25">
      <c r="A68" s="11"/>
      <c r="B68" s="10" t="s">
        <v>157</v>
      </c>
      <c r="C68" s="38"/>
      <c r="D68" s="38"/>
      <c r="E68" s="38"/>
      <c r="F68" s="38"/>
    </row>
    <row r="69" spans="1:6" ht="30" customHeight="1" x14ac:dyDescent="0.25">
      <c r="A69" s="11"/>
      <c r="B69" s="10"/>
      <c r="C69" s="38"/>
      <c r="D69" s="38"/>
      <c r="E69" s="38"/>
      <c r="F69" s="38"/>
    </row>
    <row r="70" spans="1:6" ht="30" customHeight="1" x14ac:dyDescent="0.25">
      <c r="A70" s="11"/>
      <c r="B70" s="10" t="s">
        <v>69</v>
      </c>
      <c r="C70" s="38"/>
      <c r="D70" s="38"/>
      <c r="E70" s="38"/>
      <c r="F70" s="38"/>
    </row>
    <row r="71" spans="1:6" ht="30" customHeight="1" x14ac:dyDescent="0.25">
      <c r="A71" s="11"/>
      <c r="B71" s="10" t="s">
        <v>70</v>
      </c>
      <c r="C71" s="38"/>
      <c r="D71" s="38">
        <v>252</v>
      </c>
      <c r="E71" s="38"/>
      <c r="F71" s="38">
        <v>300</v>
      </c>
    </row>
    <row r="72" spans="1:6" ht="30" customHeight="1" x14ac:dyDescent="0.25">
      <c r="A72" s="11"/>
      <c r="B72" s="10" t="s">
        <v>71</v>
      </c>
      <c r="C72" s="38"/>
      <c r="D72" s="38"/>
      <c r="E72" s="38"/>
      <c r="F72" s="38"/>
    </row>
    <row r="73" spans="1:6" ht="30" customHeight="1" x14ac:dyDescent="0.25">
      <c r="A73" s="11"/>
      <c r="B73" s="10" t="s">
        <v>72</v>
      </c>
      <c r="C73" s="38">
        <v>150</v>
      </c>
      <c r="D73" s="38">
        <v>330</v>
      </c>
      <c r="E73" s="38"/>
      <c r="F73" s="38">
        <v>350</v>
      </c>
    </row>
    <row r="74" spans="1:6" ht="30" customHeight="1" x14ac:dyDescent="0.25">
      <c r="A74" s="11"/>
      <c r="B74" s="10" t="s">
        <v>73</v>
      </c>
      <c r="C74" s="38">
        <v>500</v>
      </c>
      <c r="D74" s="38"/>
      <c r="E74" s="38"/>
      <c r="F74" s="38">
        <v>0</v>
      </c>
    </row>
    <row r="75" spans="1:6" ht="30" customHeight="1" x14ac:dyDescent="0.25">
      <c r="A75" s="11"/>
      <c r="B75" s="10" t="s">
        <v>74</v>
      </c>
      <c r="C75" s="38"/>
      <c r="D75" s="38"/>
      <c r="E75" s="38"/>
      <c r="F75" s="38"/>
    </row>
    <row r="76" spans="1:6" ht="30" customHeight="1" x14ac:dyDescent="0.25">
      <c r="A76" s="11"/>
      <c r="B76" s="10" t="s">
        <v>75</v>
      </c>
      <c r="C76" s="38"/>
      <c r="D76" s="38"/>
      <c r="E76" s="38"/>
      <c r="F76" s="38"/>
    </row>
    <row r="77" spans="1:6" ht="30" customHeight="1" x14ac:dyDescent="0.25">
      <c r="A77" s="11"/>
      <c r="B77" s="10" t="s">
        <v>76</v>
      </c>
      <c r="C77" s="38"/>
      <c r="D77" s="38"/>
      <c r="E77" s="38"/>
      <c r="F77" s="38"/>
    </row>
    <row r="78" spans="1:6" ht="30" customHeight="1" x14ac:dyDescent="0.25">
      <c r="A78" s="11"/>
      <c r="B78" s="10" t="s">
        <v>77</v>
      </c>
      <c r="C78" s="38">
        <v>23000</v>
      </c>
      <c r="D78" s="38">
        <v>9230.81</v>
      </c>
      <c r="E78" s="38"/>
      <c r="F78" s="38">
        <v>10000</v>
      </c>
    </row>
    <row r="79" spans="1:6" ht="36.75" customHeight="1" x14ac:dyDescent="0.25">
      <c r="A79" s="11"/>
      <c r="B79" s="10" t="s">
        <v>78</v>
      </c>
      <c r="C79" s="38"/>
      <c r="D79" s="38"/>
      <c r="E79" s="38"/>
      <c r="F79" s="38"/>
    </row>
    <row r="80" spans="1:6" ht="30" customHeight="1" x14ac:dyDescent="0.25">
      <c r="A80" s="11"/>
      <c r="B80" s="10" t="s">
        <v>79</v>
      </c>
      <c r="C80" s="38"/>
      <c r="D80" s="38"/>
      <c r="E80" s="38"/>
      <c r="F80" s="38"/>
    </row>
    <row r="81" spans="1:6" ht="30" customHeight="1" x14ac:dyDescent="0.25">
      <c r="A81" s="11"/>
      <c r="B81" s="10" t="s">
        <v>158</v>
      </c>
      <c r="C81" s="38">
        <v>50000</v>
      </c>
      <c r="D81" s="38">
        <f>18460+22800</f>
        <v>41260</v>
      </c>
      <c r="E81" s="38"/>
      <c r="F81" s="38">
        <v>100000</v>
      </c>
    </row>
    <row r="82" spans="1:6" ht="30" customHeight="1" x14ac:dyDescent="0.25">
      <c r="A82" s="11"/>
      <c r="B82" s="10" t="s">
        <v>159</v>
      </c>
      <c r="C82" s="38"/>
      <c r="D82" s="38"/>
      <c r="E82" s="38"/>
      <c r="F82" s="38"/>
    </row>
    <row r="83" spans="1:6" ht="30" customHeight="1" x14ac:dyDescent="0.25">
      <c r="A83" s="11"/>
      <c r="B83" s="10" t="s">
        <v>82</v>
      </c>
      <c r="C83" s="38"/>
      <c r="D83" s="38"/>
      <c r="E83" s="38"/>
      <c r="F83" s="38"/>
    </row>
    <row r="84" spans="1:6" ht="30" customHeight="1" x14ac:dyDescent="0.25">
      <c r="A84" s="11"/>
      <c r="B84" s="10" t="s">
        <v>83</v>
      </c>
      <c r="C84" s="38"/>
      <c r="D84" s="38"/>
      <c r="E84" s="38"/>
      <c r="F84" s="38"/>
    </row>
    <row r="85" spans="1:6" ht="30" customHeight="1" x14ac:dyDescent="0.25">
      <c r="A85" s="11"/>
      <c r="B85" s="10" t="s">
        <v>160</v>
      </c>
      <c r="C85" s="38"/>
      <c r="D85" s="38"/>
      <c r="E85" s="38"/>
      <c r="F85" s="38"/>
    </row>
    <row r="86" spans="1:6" ht="30" customHeight="1" x14ac:dyDescent="0.25">
      <c r="A86" s="11"/>
      <c r="B86" s="10" t="s">
        <v>161</v>
      </c>
      <c r="C86" s="38"/>
      <c r="D86" s="38"/>
      <c r="E86" s="38"/>
      <c r="F86" s="38"/>
    </row>
    <row r="87" spans="1:6" ht="30" customHeight="1" x14ac:dyDescent="0.25">
      <c r="A87" s="11"/>
      <c r="B87" s="10" t="s">
        <v>162</v>
      </c>
      <c r="C87" s="38">
        <v>70000</v>
      </c>
      <c r="D87" s="38">
        <v>54163.16</v>
      </c>
      <c r="E87" s="38"/>
      <c r="F87" s="38">
        <v>70000</v>
      </c>
    </row>
    <row r="88" spans="1:6" ht="30" customHeight="1" x14ac:dyDescent="0.25">
      <c r="A88" s="11"/>
      <c r="B88" s="10" t="s">
        <v>163</v>
      </c>
      <c r="C88" s="38">
        <v>0</v>
      </c>
      <c r="D88" s="38"/>
      <c r="E88" s="38">
        <v>600</v>
      </c>
      <c r="F88" s="38">
        <v>0</v>
      </c>
    </row>
    <row r="89" spans="1:6" ht="30" customHeight="1" x14ac:dyDescent="0.25">
      <c r="A89" s="11"/>
      <c r="B89" s="10" t="s">
        <v>164</v>
      </c>
      <c r="C89" s="38"/>
      <c r="D89" s="38"/>
      <c r="E89" s="38">
        <v>0</v>
      </c>
      <c r="F89" s="38"/>
    </row>
    <row r="90" spans="1:6" ht="30" customHeight="1" x14ac:dyDescent="0.25">
      <c r="A90" s="11"/>
      <c r="B90" s="10" t="s">
        <v>165</v>
      </c>
      <c r="C90" s="38">
        <v>0</v>
      </c>
      <c r="D90" s="38"/>
      <c r="E90" s="38">
        <v>35000</v>
      </c>
      <c r="F90" s="38">
        <v>0</v>
      </c>
    </row>
    <row r="91" spans="1:6" ht="30" customHeight="1" x14ac:dyDescent="0.25">
      <c r="A91" s="11"/>
      <c r="B91" s="10" t="s">
        <v>166</v>
      </c>
      <c r="C91" s="38">
        <v>20000</v>
      </c>
      <c r="D91" s="38">
        <f>23980</f>
        <v>23980</v>
      </c>
      <c r="E91" s="38"/>
      <c r="F91" s="38">
        <v>30000</v>
      </c>
    </row>
    <row r="92" spans="1:6" ht="30" customHeight="1" x14ac:dyDescent="0.25">
      <c r="A92" s="11"/>
      <c r="B92" s="10" t="s">
        <v>167</v>
      </c>
      <c r="C92" s="38">
        <v>32000</v>
      </c>
      <c r="D92" s="38">
        <v>83055</v>
      </c>
      <c r="E92" s="38"/>
      <c r="F92" s="38">
        <v>90000</v>
      </c>
    </row>
    <row r="93" spans="1:6" ht="30" customHeight="1" x14ac:dyDescent="0.25">
      <c r="A93" s="11"/>
      <c r="B93" s="10" t="s">
        <v>168</v>
      </c>
      <c r="C93" s="38"/>
      <c r="D93" s="38"/>
      <c r="E93" s="38"/>
      <c r="F93" s="38"/>
    </row>
    <row r="94" spans="1:6" ht="30" customHeight="1" x14ac:dyDescent="0.25">
      <c r="A94" s="11"/>
      <c r="B94" s="10"/>
      <c r="C94" s="38"/>
      <c r="D94" s="38"/>
      <c r="E94" s="38"/>
      <c r="F94" s="38"/>
    </row>
    <row r="95" spans="1:6" ht="30" customHeight="1" x14ac:dyDescent="0.25">
      <c r="A95" s="11"/>
      <c r="B95" s="10" t="s">
        <v>91</v>
      </c>
      <c r="C95" s="38"/>
      <c r="D95" s="38"/>
      <c r="E95" s="38"/>
      <c r="F95" s="38"/>
    </row>
    <row r="96" spans="1:6" ht="30" customHeight="1" x14ac:dyDescent="0.25">
      <c r="A96" s="11"/>
      <c r="B96" s="10" t="s">
        <v>92</v>
      </c>
      <c r="C96" s="38"/>
      <c r="D96" s="38"/>
      <c r="E96" s="38"/>
      <c r="F96" s="38"/>
    </row>
    <row r="97" spans="1:6" ht="30" customHeight="1" x14ac:dyDescent="0.25">
      <c r="A97" s="11"/>
      <c r="B97" s="10" t="s">
        <v>93</v>
      </c>
      <c r="C97" s="38">
        <v>1000</v>
      </c>
      <c r="D97" s="38">
        <v>112</v>
      </c>
      <c r="E97" s="38"/>
      <c r="F97" s="38">
        <v>150</v>
      </c>
    </row>
    <row r="98" spans="1:6" ht="30" customHeight="1" x14ac:dyDescent="0.25">
      <c r="A98" s="11"/>
      <c r="B98" s="10" t="s">
        <v>131</v>
      </c>
      <c r="C98" s="38"/>
      <c r="D98" s="38"/>
      <c r="E98" s="38">
        <v>0</v>
      </c>
      <c r="F98" s="38"/>
    </row>
    <row r="99" spans="1:6" s="78" customFormat="1" ht="30" customHeight="1" x14ac:dyDescent="0.25">
      <c r="A99" s="51" t="s">
        <v>9</v>
      </c>
      <c r="B99" s="52" t="s">
        <v>94</v>
      </c>
      <c r="C99" s="53">
        <f>C100</f>
        <v>1458600</v>
      </c>
      <c r="D99" s="53">
        <f>D100</f>
        <v>1001244.89</v>
      </c>
      <c r="E99" s="53">
        <f t="shared" ref="E99:F99" si="3">E100</f>
        <v>0</v>
      </c>
      <c r="F99" s="53">
        <f t="shared" si="3"/>
        <v>1205000</v>
      </c>
    </row>
    <row r="100" spans="1:6" ht="30" customHeight="1" x14ac:dyDescent="0.25">
      <c r="A100" s="11" t="s">
        <v>1</v>
      </c>
      <c r="B100" s="10" t="s">
        <v>95</v>
      </c>
      <c r="C100" s="38">
        <v>1458600</v>
      </c>
      <c r="D100" s="38">
        <f>643863.8+214149.96+143231.13</f>
        <v>1001244.89</v>
      </c>
      <c r="E100" s="38"/>
      <c r="F100" s="38">
        <v>1205000</v>
      </c>
    </row>
    <row r="101" spans="1:6" s="78" customFormat="1" ht="30" customHeight="1" x14ac:dyDescent="0.25">
      <c r="A101" s="51" t="s">
        <v>11</v>
      </c>
      <c r="B101" s="52" t="s">
        <v>96</v>
      </c>
      <c r="C101" s="53">
        <f>C102+C103+C104+C105</f>
        <v>2828200</v>
      </c>
      <c r="D101" s="53">
        <f t="shared" ref="D101:F101" si="4">D102+D103+D104+D105</f>
        <v>2348720.3400000003</v>
      </c>
      <c r="E101" s="53">
        <f t="shared" si="4"/>
        <v>0</v>
      </c>
      <c r="F101" s="53">
        <f t="shared" si="4"/>
        <v>2817750.5100000002</v>
      </c>
    </row>
    <row r="102" spans="1:6" s="84" customFormat="1" ht="30" customHeight="1" x14ac:dyDescent="0.25">
      <c r="A102" s="11"/>
      <c r="B102" s="10" t="s">
        <v>97</v>
      </c>
      <c r="C102" s="38">
        <v>12200</v>
      </c>
      <c r="D102" s="38">
        <v>10168.5</v>
      </c>
      <c r="E102" s="38"/>
      <c r="F102" s="38">
        <v>12202.2</v>
      </c>
    </row>
    <row r="103" spans="1:6" ht="30" customHeight="1" x14ac:dyDescent="0.25">
      <c r="A103" s="11"/>
      <c r="B103" s="10" t="s">
        <v>98</v>
      </c>
      <c r="C103" s="38">
        <v>77000</v>
      </c>
      <c r="D103" s="38">
        <v>61423.16</v>
      </c>
      <c r="E103" s="38"/>
      <c r="F103" s="38">
        <v>73707.759999999995</v>
      </c>
    </row>
    <row r="104" spans="1:6" ht="30" customHeight="1" x14ac:dyDescent="0.25">
      <c r="A104" s="11"/>
      <c r="B104" s="10" t="s">
        <v>170</v>
      </c>
      <c r="C104" s="38">
        <v>2714000</v>
      </c>
      <c r="D104" s="38">
        <v>2261479.7000000002</v>
      </c>
      <c r="E104" s="38"/>
      <c r="F104" s="38">
        <v>2713775.64</v>
      </c>
    </row>
    <row r="105" spans="1:6" ht="30" customHeight="1" x14ac:dyDescent="0.25">
      <c r="A105" s="11"/>
      <c r="B105" s="10" t="s">
        <v>99</v>
      </c>
      <c r="C105" s="38">
        <v>25000</v>
      </c>
      <c r="D105" s="38">
        <f>10349.2+3569.08+1730.7</f>
        <v>15648.980000000001</v>
      </c>
      <c r="E105" s="38"/>
      <c r="F105" s="38">
        <v>18064.91</v>
      </c>
    </row>
    <row r="106" spans="1:6" s="78" customFormat="1" ht="30" customHeight="1" x14ac:dyDescent="0.25">
      <c r="A106" s="51" t="s">
        <v>15</v>
      </c>
      <c r="B106" s="52" t="s">
        <v>100</v>
      </c>
      <c r="C106" s="53">
        <f>C107</f>
        <v>40000</v>
      </c>
      <c r="D106" s="53">
        <f>D107</f>
        <v>0</v>
      </c>
      <c r="E106" s="53">
        <f t="shared" ref="E106:F106" si="5">E107</f>
        <v>0</v>
      </c>
      <c r="F106" s="53">
        <f t="shared" si="5"/>
        <v>40000</v>
      </c>
    </row>
    <row r="107" spans="1:6" ht="30" customHeight="1" x14ac:dyDescent="0.25">
      <c r="A107" s="41"/>
      <c r="B107" s="19" t="s">
        <v>101</v>
      </c>
      <c r="C107" s="38">
        <v>40000</v>
      </c>
      <c r="D107" s="38"/>
      <c r="E107" s="38"/>
      <c r="F107" s="38">
        <v>40000</v>
      </c>
    </row>
    <row r="108" spans="1:6" s="54" customFormat="1" ht="30" customHeight="1" x14ac:dyDescent="0.25">
      <c r="A108" s="51" t="s">
        <v>19</v>
      </c>
      <c r="B108" s="52" t="s">
        <v>144</v>
      </c>
      <c r="C108" s="53">
        <f>C109</f>
        <v>0</v>
      </c>
      <c r="D108" s="53">
        <f>D109</f>
        <v>49067.45</v>
      </c>
      <c r="E108" s="53">
        <f t="shared" ref="E108" si="6">E109</f>
        <v>0</v>
      </c>
      <c r="F108" s="53">
        <f>F109</f>
        <v>49067.45</v>
      </c>
    </row>
    <row r="109" spans="1:6" s="8" customFormat="1" ht="30" customHeight="1" x14ac:dyDescent="0.25">
      <c r="A109" s="41"/>
      <c r="B109" s="19" t="s">
        <v>144</v>
      </c>
      <c r="C109" s="38"/>
      <c r="D109" s="38">
        <v>49067.45</v>
      </c>
      <c r="E109" s="38"/>
      <c r="F109" s="38">
        <v>49067.45</v>
      </c>
    </row>
    <row r="110" spans="1:6" s="78" customFormat="1" ht="30" customHeight="1" x14ac:dyDescent="0.25">
      <c r="A110" s="51" t="s">
        <v>21</v>
      </c>
      <c r="B110" s="52" t="s">
        <v>102</v>
      </c>
      <c r="C110" s="53">
        <f>C111+C112+C113+C114+C115+C116+C117+C118+C119+C120+C121+C122+C123+C124+C125+C126</f>
        <v>269850</v>
      </c>
      <c r="D110" s="53">
        <f>D111+D112+D113+D114+D115+D116+D117+D118+D119+D120+D121+D122+D123+D124+D125+D126</f>
        <v>156165.53999999998</v>
      </c>
      <c r="E110" s="53">
        <f t="shared" ref="E110" si="7">E111+E112+E113+E114+E115+E116+E117+E118+E119+E120+E121+E122+E123+E124+E125+E126</f>
        <v>0</v>
      </c>
      <c r="F110" s="53">
        <f t="shared" ref="F110" si="8">F111+F112+F113+F114+F115+F116+F117+F118+F119+F120+F121+F122+F123+F124+F125+F126</f>
        <v>200100</v>
      </c>
    </row>
    <row r="111" spans="1:6" ht="30" customHeight="1" x14ac:dyDescent="0.25">
      <c r="A111" s="11"/>
      <c r="B111" s="10" t="s">
        <v>103</v>
      </c>
      <c r="C111" s="38">
        <v>5000</v>
      </c>
      <c r="D111" s="38">
        <v>820</v>
      </c>
      <c r="E111" s="38"/>
      <c r="F111" s="38">
        <v>1500</v>
      </c>
    </row>
    <row r="112" spans="1:6" ht="30" customHeight="1" x14ac:dyDescent="0.25">
      <c r="A112" s="11"/>
      <c r="B112" s="10" t="s">
        <v>104</v>
      </c>
      <c r="C112" s="38"/>
      <c r="D112" s="38"/>
      <c r="E112" s="38"/>
      <c r="F112" s="38"/>
    </row>
    <row r="113" spans="1:6" ht="30" customHeight="1" x14ac:dyDescent="0.25">
      <c r="A113" s="11"/>
      <c r="B113" s="10" t="s">
        <v>105</v>
      </c>
      <c r="C113" s="38">
        <v>44200</v>
      </c>
      <c r="D113" s="38">
        <v>34292</v>
      </c>
      <c r="E113" s="38"/>
      <c r="F113" s="38">
        <v>41200</v>
      </c>
    </row>
    <row r="114" spans="1:6" s="75" customFormat="1" ht="30" customHeight="1" x14ac:dyDescent="0.25">
      <c r="A114" s="44" t="s">
        <v>1</v>
      </c>
      <c r="B114" s="21" t="s">
        <v>106</v>
      </c>
      <c r="C114" s="95">
        <v>126000</v>
      </c>
      <c r="D114" s="95">
        <f>3326+75700+5000+10053.75+3000</f>
        <v>97079.75</v>
      </c>
      <c r="E114" s="95"/>
      <c r="F114" s="95">
        <v>126000</v>
      </c>
    </row>
    <row r="115" spans="1:6" ht="30" customHeight="1" x14ac:dyDescent="0.25">
      <c r="A115" s="11"/>
      <c r="B115" s="10" t="s">
        <v>107</v>
      </c>
      <c r="C115" s="38"/>
      <c r="D115" s="38">
        <v>1400.71</v>
      </c>
      <c r="E115" s="38"/>
      <c r="F115" s="38">
        <v>4200</v>
      </c>
    </row>
    <row r="116" spans="1:6" ht="30" customHeight="1" x14ac:dyDescent="0.25">
      <c r="A116" s="11"/>
      <c r="B116" s="10" t="s">
        <v>108</v>
      </c>
      <c r="C116" s="38">
        <v>15000</v>
      </c>
      <c r="D116" s="38">
        <v>13303.08</v>
      </c>
      <c r="E116" s="38"/>
      <c r="F116" s="38">
        <v>15000</v>
      </c>
    </row>
    <row r="117" spans="1:6" ht="30" customHeight="1" x14ac:dyDescent="0.25">
      <c r="A117" s="11"/>
      <c r="B117" s="10" t="s">
        <v>109</v>
      </c>
      <c r="C117" s="38">
        <v>250</v>
      </c>
      <c r="D117" s="38">
        <v>2310</v>
      </c>
      <c r="E117" s="38"/>
      <c r="F117" s="38">
        <v>2500</v>
      </c>
    </row>
    <row r="118" spans="1:6" ht="30" customHeight="1" x14ac:dyDescent="0.25">
      <c r="A118" s="11"/>
      <c r="B118" s="10" t="s">
        <v>110</v>
      </c>
      <c r="C118" s="38"/>
      <c r="D118" s="38"/>
      <c r="E118" s="38"/>
      <c r="F118" s="38"/>
    </row>
    <row r="119" spans="1:6" ht="30" customHeight="1" x14ac:dyDescent="0.25">
      <c r="A119" s="11"/>
      <c r="B119" s="10" t="s">
        <v>111</v>
      </c>
      <c r="C119" s="38">
        <v>6000</v>
      </c>
      <c r="D119" s="38">
        <f>3856+369</f>
        <v>4225</v>
      </c>
      <c r="E119" s="38"/>
      <c r="F119" s="38">
        <v>6000</v>
      </c>
    </row>
    <row r="120" spans="1:6" ht="30" customHeight="1" x14ac:dyDescent="0.25">
      <c r="A120" s="11"/>
      <c r="B120" s="10" t="s">
        <v>112</v>
      </c>
      <c r="C120" s="38"/>
      <c r="D120" s="38"/>
      <c r="E120" s="38">
        <v>0</v>
      </c>
      <c r="F120" s="38"/>
    </row>
    <row r="121" spans="1:6" ht="30" customHeight="1" x14ac:dyDescent="0.25">
      <c r="A121" s="11"/>
      <c r="B121" s="10" t="s">
        <v>113</v>
      </c>
      <c r="C121" s="38"/>
      <c r="D121" s="38"/>
      <c r="E121" s="38">
        <v>0</v>
      </c>
      <c r="F121" s="38"/>
    </row>
    <row r="122" spans="1:6" ht="30" customHeight="1" x14ac:dyDescent="0.25">
      <c r="A122" s="11"/>
      <c r="B122" s="10" t="s">
        <v>114</v>
      </c>
      <c r="C122" s="38">
        <v>2900</v>
      </c>
      <c r="D122" s="38">
        <v>2400</v>
      </c>
      <c r="E122" s="38"/>
      <c r="F122" s="38">
        <v>2900</v>
      </c>
    </row>
    <row r="123" spans="1:6" ht="30" customHeight="1" x14ac:dyDescent="0.25">
      <c r="A123" s="11"/>
      <c r="B123" s="10" t="s">
        <v>115</v>
      </c>
      <c r="C123" s="38">
        <v>7500</v>
      </c>
      <c r="D123" s="38"/>
      <c r="E123" s="38"/>
      <c r="F123" s="38">
        <v>200</v>
      </c>
    </row>
    <row r="124" spans="1:6" ht="30" customHeight="1" x14ac:dyDescent="0.25">
      <c r="A124" s="11"/>
      <c r="B124" s="10" t="s">
        <v>116</v>
      </c>
      <c r="C124" s="38">
        <v>60000</v>
      </c>
      <c r="D124" s="38"/>
      <c r="E124" s="38"/>
      <c r="F124" s="38">
        <v>100</v>
      </c>
    </row>
    <row r="125" spans="1:6" ht="30" customHeight="1" x14ac:dyDescent="0.25">
      <c r="A125" s="11"/>
      <c r="B125" s="10" t="s">
        <v>117</v>
      </c>
      <c r="C125" s="38"/>
      <c r="D125" s="38"/>
      <c r="E125" s="38"/>
      <c r="F125" s="38"/>
    </row>
    <row r="126" spans="1:6" ht="30" customHeight="1" x14ac:dyDescent="0.25">
      <c r="A126" s="11"/>
      <c r="B126" s="10" t="s">
        <v>118</v>
      </c>
      <c r="C126" s="38">
        <v>3000</v>
      </c>
      <c r="D126" s="38">
        <v>335</v>
      </c>
      <c r="E126" s="38"/>
      <c r="F126" s="38">
        <v>500</v>
      </c>
    </row>
    <row r="127" spans="1:6" s="78" customFormat="1" ht="30" customHeight="1" x14ac:dyDescent="0.25">
      <c r="A127" s="56" t="s">
        <v>23</v>
      </c>
      <c r="B127" s="57" t="s">
        <v>119</v>
      </c>
      <c r="C127" s="58">
        <f>C128+C129+C130</f>
        <v>5250</v>
      </c>
      <c r="D127" s="58">
        <f t="shared" ref="D127:F127" si="9">D128+D129+D130</f>
        <v>2811.32</v>
      </c>
      <c r="E127" s="58">
        <f t="shared" si="9"/>
        <v>0</v>
      </c>
      <c r="F127" s="58">
        <f t="shared" si="9"/>
        <v>3520</v>
      </c>
    </row>
    <row r="128" spans="1:6" ht="30" customHeight="1" x14ac:dyDescent="0.25">
      <c r="A128" s="11"/>
      <c r="B128" s="10" t="s">
        <v>120</v>
      </c>
      <c r="C128" s="38">
        <v>250</v>
      </c>
      <c r="D128" s="38"/>
      <c r="E128" s="38"/>
      <c r="F128" s="38">
        <v>20</v>
      </c>
    </row>
    <row r="129" spans="1:6" ht="30" customHeight="1" x14ac:dyDescent="0.25">
      <c r="A129" s="11"/>
      <c r="B129" s="10" t="s">
        <v>171</v>
      </c>
      <c r="C129" s="38">
        <v>5000</v>
      </c>
      <c r="D129" s="38">
        <v>2811.32</v>
      </c>
      <c r="E129" s="38"/>
      <c r="F129" s="38">
        <v>3500</v>
      </c>
    </row>
    <row r="130" spans="1:6" ht="30" customHeight="1" x14ac:dyDescent="0.25">
      <c r="A130" s="11"/>
      <c r="B130" s="10" t="s">
        <v>172</v>
      </c>
      <c r="C130" s="38"/>
      <c r="D130" s="38"/>
      <c r="E130" s="38">
        <v>0</v>
      </c>
      <c r="F130" s="38"/>
    </row>
    <row r="131" spans="1:6" s="78" customFormat="1" ht="30" customHeight="1" x14ac:dyDescent="0.25">
      <c r="A131" s="56" t="s">
        <v>25</v>
      </c>
      <c r="B131" s="57" t="s">
        <v>122</v>
      </c>
      <c r="C131" s="58">
        <f>C132+C133+C134+C135</f>
        <v>0</v>
      </c>
      <c r="D131" s="58">
        <f>D132+D133+D134+D135</f>
        <v>54714.679999999993</v>
      </c>
      <c r="E131" s="58">
        <f t="shared" ref="E131" si="10">E132+E133+E134+E135</f>
        <v>0</v>
      </c>
      <c r="F131" s="58">
        <f t="shared" ref="F131" si="11">F132+F133+F134+F135</f>
        <v>70000</v>
      </c>
    </row>
    <row r="132" spans="1:6" s="75" customFormat="1" ht="30" customHeight="1" x14ac:dyDescent="0.25">
      <c r="A132" s="46"/>
      <c r="B132" s="21" t="s">
        <v>123</v>
      </c>
      <c r="C132" s="38"/>
      <c r="D132" s="38">
        <v>5647.23</v>
      </c>
      <c r="E132" s="38"/>
      <c r="F132" s="38">
        <v>20000</v>
      </c>
    </row>
    <row r="133" spans="1:6" ht="51" customHeight="1" x14ac:dyDescent="0.25">
      <c r="A133" s="11"/>
      <c r="B133" s="10" t="s">
        <v>124</v>
      </c>
      <c r="C133" s="38"/>
      <c r="D133" s="38">
        <v>49067.45</v>
      </c>
      <c r="E133" s="38">
        <v>0</v>
      </c>
      <c r="F133" s="38">
        <v>50000</v>
      </c>
    </row>
    <row r="134" spans="1:6" ht="30" customHeight="1" x14ac:dyDescent="0.25">
      <c r="A134" s="11"/>
      <c r="B134" s="10" t="s">
        <v>125</v>
      </c>
      <c r="C134" s="38">
        <v>0</v>
      </c>
      <c r="D134" s="38">
        <v>0</v>
      </c>
      <c r="E134" s="38">
        <v>0</v>
      </c>
      <c r="F134" s="38"/>
    </row>
    <row r="135" spans="1:6" ht="30" customHeight="1" x14ac:dyDescent="0.25">
      <c r="A135" s="11"/>
      <c r="B135" s="10" t="s">
        <v>126</v>
      </c>
      <c r="C135" s="38">
        <v>0</v>
      </c>
      <c r="D135" s="38">
        <v>0</v>
      </c>
      <c r="E135" s="38">
        <v>0</v>
      </c>
      <c r="F135" s="38"/>
    </row>
    <row r="136" spans="1:6" s="77" customFormat="1" ht="30" customHeight="1" x14ac:dyDescent="0.25">
      <c r="A136" s="15" t="s">
        <v>27</v>
      </c>
      <c r="B136" s="25" t="s">
        <v>128</v>
      </c>
      <c r="C136" s="29">
        <f t="shared" ref="C136" si="12">C9-C29</f>
        <v>-968850</v>
      </c>
      <c r="D136" s="29">
        <f t="shared" ref="D136:E136" si="13">D9-D29</f>
        <v>-627361.15000000037</v>
      </c>
      <c r="E136" s="29">
        <f t="shared" si="13"/>
        <v>-35600</v>
      </c>
      <c r="F136" s="29">
        <f t="shared" ref="F136" si="14">F9-F29</f>
        <v>-916285.12000000011</v>
      </c>
    </row>
  </sheetData>
  <mergeCells count="13">
    <mergeCell ref="F6:F8"/>
    <mergeCell ref="F26:F28"/>
    <mergeCell ref="A26:A28"/>
    <mergeCell ref="B26:B28"/>
    <mergeCell ref="D26:D28"/>
    <mergeCell ref="E26:E28"/>
    <mergeCell ref="C26:C28"/>
    <mergeCell ref="B4:E4"/>
    <mergeCell ref="A6:A8"/>
    <mergeCell ref="B6:B8"/>
    <mergeCell ref="D6:D8"/>
    <mergeCell ref="E6:E8"/>
    <mergeCell ref="C6:C8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scale="59" fitToHeight="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36"/>
  <sheetViews>
    <sheetView workbookViewId="0">
      <selection activeCell="K17" sqref="K17"/>
    </sheetView>
  </sheetViews>
  <sheetFormatPr defaultRowHeight="15" x14ac:dyDescent="0.25"/>
  <cols>
    <col min="1" max="1" width="7.140625" style="40" customWidth="1"/>
    <col min="2" max="2" width="31.140625" style="47" customWidth="1"/>
    <col min="3" max="4" width="17.5703125" style="30" customWidth="1"/>
    <col min="5" max="5" width="22.28515625" style="30" hidden="1" customWidth="1"/>
    <col min="6" max="6" width="19.42578125" style="30" customWidth="1"/>
    <col min="7" max="16384" width="9.140625" style="47"/>
  </cols>
  <sheetData>
    <row r="1" spans="1:6" ht="18" customHeight="1" x14ac:dyDescent="0.25">
      <c r="A1" s="32"/>
      <c r="B1" s="33"/>
      <c r="C1" s="34"/>
      <c r="D1" s="34"/>
      <c r="E1" s="34"/>
      <c r="F1" s="34"/>
    </row>
    <row r="2" spans="1:6" s="78" customFormat="1" x14ac:dyDescent="0.25">
      <c r="A2" s="66"/>
      <c r="B2" s="17" t="s">
        <v>145</v>
      </c>
      <c r="C2" s="67"/>
      <c r="D2" s="67"/>
      <c r="E2" s="67"/>
      <c r="F2" s="67"/>
    </row>
    <row r="3" spans="1:6" s="49" customFormat="1" ht="15.75" x14ac:dyDescent="0.25">
      <c r="A3" s="1" t="s">
        <v>1</v>
      </c>
      <c r="B3" s="98" t="s">
        <v>183</v>
      </c>
      <c r="C3" s="28"/>
      <c r="D3" s="28"/>
      <c r="E3" s="28"/>
      <c r="F3" s="28"/>
    </row>
    <row r="4" spans="1:6" s="78" customFormat="1" ht="15.75" x14ac:dyDescent="0.25">
      <c r="A4" s="68"/>
      <c r="B4" s="99" t="s">
        <v>180</v>
      </c>
      <c r="C4" s="99"/>
      <c r="D4" s="99"/>
      <c r="E4" s="99"/>
      <c r="F4" s="69"/>
    </row>
    <row r="5" spans="1:6" s="78" customFormat="1" ht="15.75" x14ac:dyDescent="0.25">
      <c r="A5" s="68"/>
      <c r="B5" s="64"/>
      <c r="C5" s="65"/>
      <c r="D5" s="65"/>
      <c r="E5" s="65"/>
      <c r="F5" s="65"/>
    </row>
    <row r="6" spans="1:6" s="76" customFormat="1" ht="15" customHeight="1" x14ac:dyDescent="0.25">
      <c r="A6" s="100" t="s">
        <v>1</v>
      </c>
      <c r="B6" s="103" t="s">
        <v>2</v>
      </c>
      <c r="C6" s="100" t="s">
        <v>173</v>
      </c>
      <c r="D6" s="100" t="s">
        <v>174</v>
      </c>
      <c r="E6" s="100" t="s">
        <v>146</v>
      </c>
      <c r="F6" s="100" t="s">
        <v>185</v>
      </c>
    </row>
    <row r="7" spans="1:6" s="76" customFormat="1" ht="15" customHeight="1" x14ac:dyDescent="0.25">
      <c r="A7" s="101"/>
      <c r="B7" s="104"/>
      <c r="C7" s="101"/>
      <c r="D7" s="101"/>
      <c r="E7" s="101"/>
      <c r="F7" s="101"/>
    </row>
    <row r="8" spans="1:6" s="76" customFormat="1" ht="23.25" customHeight="1" x14ac:dyDescent="0.25">
      <c r="A8" s="102"/>
      <c r="B8" s="105"/>
      <c r="C8" s="102"/>
      <c r="D8" s="102"/>
      <c r="E8" s="102"/>
      <c r="F8" s="102"/>
    </row>
    <row r="9" spans="1:6" s="76" customFormat="1" ht="30" customHeight="1" x14ac:dyDescent="0.25">
      <c r="A9" s="2" t="s">
        <v>3</v>
      </c>
      <c r="B9" s="18" t="s">
        <v>4</v>
      </c>
      <c r="C9" s="3">
        <f>C10+C11+C12+C13+C14+C15+C16+C17+C18+C19+C20+C21+C22+C23+C24+C25</f>
        <v>409950</v>
      </c>
      <c r="D9" s="3">
        <f>D10+D11+D12+D13+D14+D15+D16+D17+D18+D19+D20+D21+D22+D23+D24+D25</f>
        <v>401991.8</v>
      </c>
      <c r="E9" s="3">
        <f>E10+E11+E12+E13+E14+E15+E16+E17+E18+E19+E20+E21+E22+E23+E24+E25</f>
        <v>0</v>
      </c>
      <c r="F9" s="3">
        <f>F10+F11+F12+F13+F14+F15+F16+F17+F18+F19+F20+F21+F22+F23+F24+F25</f>
        <v>454928.4</v>
      </c>
    </row>
    <row r="10" spans="1:6" ht="30" customHeight="1" x14ac:dyDescent="0.25">
      <c r="A10" s="37" t="s">
        <v>5</v>
      </c>
      <c r="B10" s="19" t="s">
        <v>147</v>
      </c>
      <c r="C10" s="38"/>
      <c r="D10" s="38"/>
      <c r="E10" s="38"/>
      <c r="F10" s="38"/>
    </row>
    <row r="11" spans="1:6" ht="30" customHeight="1" x14ac:dyDescent="0.25">
      <c r="A11" s="39" t="s">
        <v>7</v>
      </c>
      <c r="B11" s="10" t="s">
        <v>148</v>
      </c>
      <c r="C11" s="38"/>
      <c r="D11" s="38"/>
      <c r="E11" s="38"/>
      <c r="F11" s="38"/>
    </row>
    <row r="12" spans="1:6" ht="30" customHeight="1" x14ac:dyDescent="0.25">
      <c r="A12" s="39" t="s">
        <v>9</v>
      </c>
      <c r="B12" s="10" t="s">
        <v>149</v>
      </c>
      <c r="C12" s="38"/>
      <c r="D12" s="38"/>
      <c r="E12" s="38"/>
      <c r="F12" s="38"/>
    </row>
    <row r="13" spans="1:6" ht="30" customHeight="1" x14ac:dyDescent="0.25">
      <c r="A13" s="37" t="s">
        <v>11</v>
      </c>
      <c r="B13" s="10" t="s">
        <v>150</v>
      </c>
      <c r="C13" s="38">
        <v>300000</v>
      </c>
      <c r="D13" s="38">
        <v>289759.8</v>
      </c>
      <c r="E13" s="38"/>
      <c r="F13" s="38">
        <v>320000</v>
      </c>
    </row>
    <row r="14" spans="1:6" ht="30" customHeight="1" x14ac:dyDescent="0.25">
      <c r="A14" s="37" t="s">
        <v>15</v>
      </c>
      <c r="B14" s="10" t="s">
        <v>151</v>
      </c>
      <c r="C14" s="38"/>
      <c r="D14" s="38"/>
      <c r="E14" s="38"/>
      <c r="F14" s="38"/>
    </row>
    <row r="15" spans="1:6" ht="30" customHeight="1" x14ac:dyDescent="0.25">
      <c r="A15" s="37" t="s">
        <v>19</v>
      </c>
      <c r="B15" s="10" t="s">
        <v>152</v>
      </c>
      <c r="C15" s="38">
        <v>0</v>
      </c>
      <c r="D15" s="38"/>
      <c r="E15" s="38"/>
      <c r="F15" s="38"/>
    </row>
    <row r="16" spans="1:6" ht="30" customHeight="1" x14ac:dyDescent="0.25">
      <c r="A16" s="37" t="s">
        <v>21</v>
      </c>
      <c r="B16" s="10" t="s">
        <v>30</v>
      </c>
      <c r="C16" s="38"/>
      <c r="D16" s="38"/>
      <c r="E16" s="38"/>
      <c r="F16" s="38"/>
    </row>
    <row r="17" spans="1:6" ht="30" customHeight="1" x14ac:dyDescent="0.25">
      <c r="A17" s="37" t="s">
        <v>23</v>
      </c>
      <c r="B17" s="10" t="s">
        <v>32</v>
      </c>
      <c r="C17" s="38"/>
      <c r="D17" s="38"/>
      <c r="E17" s="38"/>
      <c r="F17" s="38"/>
    </row>
    <row r="18" spans="1:6" ht="30" customHeight="1" x14ac:dyDescent="0.25">
      <c r="A18" s="37" t="s">
        <v>25</v>
      </c>
      <c r="B18" s="10" t="s">
        <v>34</v>
      </c>
      <c r="C18" s="38">
        <v>250</v>
      </c>
      <c r="D18" s="38"/>
      <c r="E18" s="38"/>
      <c r="F18" s="38">
        <v>250</v>
      </c>
    </row>
    <row r="19" spans="1:6" ht="30" customHeight="1" x14ac:dyDescent="0.25">
      <c r="A19" s="37" t="s">
        <v>27</v>
      </c>
      <c r="B19" s="10" t="s">
        <v>36</v>
      </c>
      <c r="C19" s="38">
        <v>109700</v>
      </c>
      <c r="D19" s="38">
        <v>112232</v>
      </c>
      <c r="E19" s="38"/>
      <c r="F19" s="38">
        <v>134678.39999999999</v>
      </c>
    </row>
    <row r="20" spans="1:6" ht="30" hidden="1" customHeight="1" x14ac:dyDescent="0.25">
      <c r="A20" s="39"/>
      <c r="B20" s="10"/>
      <c r="C20" s="38">
        <v>0</v>
      </c>
      <c r="D20" s="38"/>
      <c r="E20" s="38">
        <v>0</v>
      </c>
      <c r="F20" s="38"/>
    </row>
    <row r="21" spans="1:6" ht="30" hidden="1" customHeight="1" x14ac:dyDescent="0.25">
      <c r="A21" s="39"/>
      <c r="B21" s="10"/>
      <c r="C21" s="38"/>
      <c r="D21" s="38"/>
      <c r="E21" s="38"/>
      <c r="F21" s="38"/>
    </row>
    <row r="22" spans="1:6" ht="30" hidden="1" customHeight="1" x14ac:dyDescent="0.25">
      <c r="A22" s="37"/>
      <c r="B22" s="10"/>
      <c r="C22" s="38">
        <v>0</v>
      </c>
      <c r="D22" s="38"/>
      <c r="E22" s="38">
        <v>0</v>
      </c>
      <c r="F22" s="38"/>
    </row>
    <row r="23" spans="1:6" ht="30" hidden="1" customHeight="1" x14ac:dyDescent="0.25">
      <c r="A23" s="39"/>
      <c r="B23" s="10"/>
      <c r="C23" s="38">
        <v>0</v>
      </c>
      <c r="D23" s="38">
        <v>0</v>
      </c>
      <c r="E23" s="38">
        <v>0</v>
      </c>
      <c r="F23" s="38"/>
    </row>
    <row r="24" spans="1:6" ht="30" hidden="1" customHeight="1" x14ac:dyDescent="0.25">
      <c r="A24" s="39"/>
      <c r="B24" s="10"/>
      <c r="C24" s="38">
        <v>0</v>
      </c>
      <c r="D24" s="38">
        <v>0</v>
      </c>
      <c r="E24" s="38">
        <v>0</v>
      </c>
      <c r="F24" s="38"/>
    </row>
    <row r="25" spans="1:6" ht="30" hidden="1" customHeight="1" x14ac:dyDescent="0.25">
      <c r="A25" s="37"/>
      <c r="B25" s="10"/>
      <c r="C25" s="38">
        <v>0</v>
      </c>
      <c r="D25" s="38"/>
      <c r="E25" s="38">
        <v>0</v>
      </c>
      <c r="F25" s="88">
        <v>0</v>
      </c>
    </row>
    <row r="26" spans="1:6" s="76" customFormat="1" ht="30" customHeight="1" x14ac:dyDescent="0.25">
      <c r="A26" s="100" t="s">
        <v>1</v>
      </c>
      <c r="B26" s="109" t="s">
        <v>37</v>
      </c>
      <c r="C26" s="100" t="s">
        <v>173</v>
      </c>
      <c r="D26" s="100" t="s">
        <v>174</v>
      </c>
      <c r="E26" s="100" t="s">
        <v>146</v>
      </c>
      <c r="F26" s="100" t="s">
        <v>185</v>
      </c>
    </row>
    <row r="27" spans="1:6" s="76" customFormat="1" ht="25.5" customHeight="1" x14ac:dyDescent="0.25">
      <c r="A27" s="101"/>
      <c r="B27" s="110"/>
      <c r="C27" s="101"/>
      <c r="D27" s="101"/>
      <c r="E27" s="101"/>
      <c r="F27" s="101"/>
    </row>
    <row r="28" spans="1:6" s="76" customFormat="1" ht="30" hidden="1" customHeight="1" x14ac:dyDescent="0.25">
      <c r="A28" s="102"/>
      <c r="B28" s="111"/>
      <c r="C28" s="102"/>
      <c r="D28" s="102"/>
      <c r="E28" s="102"/>
      <c r="F28" s="102"/>
    </row>
    <row r="29" spans="1:6" s="76" customFormat="1" ht="30" customHeight="1" x14ac:dyDescent="0.25">
      <c r="A29" s="6" t="s">
        <v>38</v>
      </c>
      <c r="B29" s="20" t="s">
        <v>39</v>
      </c>
      <c r="C29" s="7">
        <f>C31+C48+C99+C101+C106+C110+C127+C131+C108</f>
        <v>444300</v>
      </c>
      <c r="D29" s="7">
        <f>D31+D48+D99+D101+D106+D110+D127+D131+D108</f>
        <v>277369.13</v>
      </c>
      <c r="E29" s="7">
        <f t="shared" ref="E29:F29" si="0">E31+E48+E99+E101+E106+E110+E127+E131+E108</f>
        <v>400</v>
      </c>
      <c r="F29" s="7">
        <f t="shared" si="0"/>
        <v>334822.94</v>
      </c>
    </row>
    <row r="30" spans="1:6" ht="30" customHeight="1" x14ac:dyDescent="0.25">
      <c r="A30" s="41"/>
      <c r="B30" s="19"/>
      <c r="C30" s="38"/>
      <c r="D30" s="38"/>
      <c r="E30" s="38"/>
      <c r="F30" s="38"/>
    </row>
    <row r="31" spans="1:6" s="78" customFormat="1" ht="30" customHeight="1" x14ac:dyDescent="0.25">
      <c r="A31" s="51" t="s">
        <v>5</v>
      </c>
      <c r="B31" s="52" t="s">
        <v>40</v>
      </c>
      <c r="C31" s="53">
        <f>C32+C33+C34+C35+C36+C37+C38+C39+C40+C41+C42+C43+C44+C45+C46+C47</f>
        <v>44500</v>
      </c>
      <c r="D31" s="53">
        <f>D32+D33+D34+D35+D36+D37+D38+D39+D40+D41+D42+D43+D44+D45+D46+D47</f>
        <v>53484.78</v>
      </c>
      <c r="E31" s="53">
        <f t="shared" ref="E31:F31" si="1">E32+E33+E34+E35+E36+E37+E38+E39+E40+E41+E42+E43+E44+E45+E46+E47</f>
        <v>0</v>
      </c>
      <c r="F31" s="53">
        <f t="shared" si="1"/>
        <v>62020</v>
      </c>
    </row>
    <row r="32" spans="1:6" s="75" customFormat="1" ht="30" customHeight="1" x14ac:dyDescent="0.25">
      <c r="A32" s="44"/>
      <c r="B32" s="21" t="s">
        <v>41</v>
      </c>
      <c r="C32" s="38">
        <v>6000</v>
      </c>
      <c r="D32" s="38">
        <v>3215.16</v>
      </c>
      <c r="E32" s="38"/>
      <c r="F32" s="38">
        <v>4000</v>
      </c>
    </row>
    <row r="33" spans="1:6" s="75" customFormat="1" ht="30" customHeight="1" x14ac:dyDescent="0.25">
      <c r="A33" s="44"/>
      <c r="B33" s="21" t="s">
        <v>42</v>
      </c>
      <c r="C33" s="38"/>
      <c r="D33" s="38"/>
      <c r="E33" s="38"/>
      <c r="F33" s="38"/>
    </row>
    <row r="34" spans="1:6" ht="30" customHeight="1" x14ac:dyDescent="0.25">
      <c r="A34" s="11" t="s">
        <v>1</v>
      </c>
      <c r="B34" s="10" t="s">
        <v>43</v>
      </c>
      <c r="C34" s="38"/>
      <c r="D34" s="38"/>
      <c r="E34" s="38"/>
      <c r="F34" s="38"/>
    </row>
    <row r="35" spans="1:6" ht="30" customHeight="1" x14ac:dyDescent="0.25">
      <c r="A35" s="11"/>
      <c r="B35" s="10" t="s">
        <v>44</v>
      </c>
      <c r="C35" s="38"/>
      <c r="D35" s="38"/>
      <c r="E35" s="38"/>
      <c r="F35" s="38"/>
    </row>
    <row r="36" spans="1:6" ht="30" customHeight="1" x14ac:dyDescent="0.25">
      <c r="A36" s="11"/>
      <c r="B36" s="10" t="s">
        <v>45</v>
      </c>
      <c r="C36" s="38"/>
      <c r="D36" s="38">
        <v>17</v>
      </c>
      <c r="E36" s="38"/>
      <c r="F36" s="38">
        <v>20</v>
      </c>
    </row>
    <row r="37" spans="1:6" ht="30" customHeight="1" x14ac:dyDescent="0.25">
      <c r="A37" s="11" t="s">
        <v>1</v>
      </c>
      <c r="B37" s="10" t="s">
        <v>46</v>
      </c>
      <c r="C37" s="38"/>
      <c r="D37" s="38"/>
      <c r="E37" s="38"/>
      <c r="F37" s="38"/>
    </row>
    <row r="38" spans="1:6" ht="30" customHeight="1" x14ac:dyDescent="0.25">
      <c r="A38" s="11"/>
      <c r="B38" s="10" t="s">
        <v>138</v>
      </c>
      <c r="C38" s="38"/>
      <c r="D38" s="38"/>
      <c r="E38" s="38"/>
      <c r="F38" s="38"/>
    </row>
    <row r="39" spans="1:6" ht="30" customHeight="1" x14ac:dyDescent="0.25">
      <c r="A39" s="11"/>
      <c r="B39" s="10" t="s">
        <v>48</v>
      </c>
      <c r="C39" s="38">
        <v>1500</v>
      </c>
      <c r="D39" s="38">
        <v>6622.74</v>
      </c>
      <c r="E39" s="38"/>
      <c r="F39" s="38">
        <v>7000</v>
      </c>
    </row>
    <row r="40" spans="1:6" ht="30" customHeight="1" x14ac:dyDescent="0.25">
      <c r="A40" s="11"/>
      <c r="B40" s="10" t="s">
        <v>49</v>
      </c>
      <c r="C40" s="38"/>
      <c r="D40" s="38"/>
      <c r="E40" s="38"/>
      <c r="F40" s="38"/>
    </row>
    <row r="41" spans="1:6" ht="30" customHeight="1" x14ac:dyDescent="0.25">
      <c r="A41" s="11"/>
      <c r="B41" s="10" t="s">
        <v>132</v>
      </c>
      <c r="C41" s="38"/>
      <c r="D41" s="38"/>
      <c r="E41" s="38"/>
      <c r="F41" s="38"/>
    </row>
    <row r="42" spans="1:6" ht="30" customHeight="1" x14ac:dyDescent="0.25">
      <c r="A42" s="11"/>
      <c r="B42" s="10"/>
      <c r="C42" s="38"/>
      <c r="D42" s="38"/>
      <c r="E42" s="38"/>
      <c r="F42" s="38"/>
    </row>
    <row r="43" spans="1:6" ht="30" customHeight="1" x14ac:dyDescent="0.25">
      <c r="A43" s="11"/>
      <c r="B43" s="10" t="s">
        <v>50</v>
      </c>
      <c r="C43" s="38"/>
      <c r="D43" s="38"/>
      <c r="E43" s="38"/>
      <c r="F43" s="38"/>
    </row>
    <row r="44" spans="1:6" ht="30" customHeight="1" x14ac:dyDescent="0.25">
      <c r="A44" s="11"/>
      <c r="B44" s="10" t="s">
        <v>51</v>
      </c>
      <c r="C44" s="38">
        <v>37000</v>
      </c>
      <c r="D44" s="38">
        <v>43629.88</v>
      </c>
      <c r="E44" s="38"/>
      <c r="F44" s="38">
        <v>51000</v>
      </c>
    </row>
    <row r="45" spans="1:6" ht="30" customHeight="1" x14ac:dyDescent="0.25">
      <c r="A45" s="11"/>
      <c r="B45" s="10" t="s">
        <v>133</v>
      </c>
      <c r="C45" s="38"/>
      <c r="D45" s="38"/>
      <c r="E45" s="38">
        <v>0</v>
      </c>
      <c r="F45" s="38"/>
    </row>
    <row r="46" spans="1:6" ht="30" customHeight="1" x14ac:dyDescent="0.25">
      <c r="A46" s="11"/>
      <c r="B46" s="10"/>
      <c r="C46" s="38"/>
      <c r="D46" s="38"/>
      <c r="E46" s="38">
        <v>0</v>
      </c>
      <c r="F46" s="38"/>
    </row>
    <row r="47" spans="1:6" ht="30" customHeight="1" x14ac:dyDescent="0.25">
      <c r="A47" s="11"/>
      <c r="B47" s="10" t="s">
        <v>52</v>
      </c>
      <c r="C47" s="38"/>
      <c r="D47" s="38"/>
      <c r="E47" s="38">
        <v>0</v>
      </c>
      <c r="F47" s="38"/>
    </row>
    <row r="48" spans="1:6" s="78" customFormat="1" ht="30" customHeight="1" x14ac:dyDescent="0.25">
      <c r="A48" s="51" t="s">
        <v>7</v>
      </c>
      <c r="B48" s="52" t="s">
        <v>53</v>
      </c>
      <c r="C48" s="53">
        <f>C49+C50+C51+C52+C53+C54+C55+C56+C57+C58+C59+C60+C61+C62+C63+C64+C65+C66+C67+C68+C69+C70+C71+C72+C73+C75+C76+C77+C78+C79+C80+C81+C82+C83+C84+C85+C86+C87+C88+C89+C90+C91+C92+C93+C94+C95+C96+C97+C98+C74</f>
        <v>264700</v>
      </c>
      <c r="D48" s="53">
        <f>D49+D50+D51+D52+D53+D54+D55+D56+D57+D58+D59+D60+D61+D62+D63+D64+D65+D66+D67+D68+D69+D70+D71+D72+D73+D75+D76+D77+D78+D79+D80+D81+D82+D83+D84+D85+D86+D87+D88+D89+D90+D91+D92+D93+D94+D95+D96+D97+D98+D74</f>
        <v>93810.290000000008</v>
      </c>
      <c r="E48" s="53">
        <f t="shared" ref="E48:F48" si="2">E49+E50+E51+E52+E53+E54+E55+E56+E57+E58+E59+E60+E61+E62+E63+E64+E65+E66+E67+E68+E69+E70+E71+E72+E73+E75+E76+E77+E78+E79+E80+E81+E82+E83+E84+E85+E86+E87+E88+E89+E90+E91+E92+E93+E94+E95+E96+E97+E98+E74</f>
        <v>400</v>
      </c>
      <c r="F48" s="53">
        <f t="shared" si="2"/>
        <v>116960</v>
      </c>
    </row>
    <row r="49" spans="1:6" ht="30" customHeight="1" x14ac:dyDescent="0.25">
      <c r="A49" s="11"/>
      <c r="B49" s="10" t="s">
        <v>54</v>
      </c>
      <c r="C49" s="38">
        <v>4000</v>
      </c>
      <c r="D49" s="38">
        <v>3331</v>
      </c>
      <c r="E49" s="38"/>
      <c r="F49" s="38">
        <v>4000</v>
      </c>
    </row>
    <row r="50" spans="1:6" ht="30" customHeight="1" x14ac:dyDescent="0.25">
      <c r="A50" s="11"/>
      <c r="B50" s="10" t="s">
        <v>55</v>
      </c>
      <c r="C50" s="38"/>
      <c r="D50" s="38"/>
      <c r="E50" s="38"/>
      <c r="F50" s="38"/>
    </row>
    <row r="51" spans="1:6" ht="30" customHeight="1" x14ac:dyDescent="0.25">
      <c r="A51" s="11"/>
      <c r="B51" s="10" t="s">
        <v>56</v>
      </c>
      <c r="C51" s="38"/>
      <c r="D51" s="38"/>
      <c r="E51" s="38"/>
      <c r="F51" s="38"/>
    </row>
    <row r="52" spans="1:6" ht="30" customHeight="1" x14ac:dyDescent="0.25">
      <c r="A52" s="11"/>
      <c r="B52" s="10" t="s">
        <v>57</v>
      </c>
      <c r="C52" s="38"/>
      <c r="D52" s="38"/>
      <c r="E52" s="38"/>
      <c r="F52" s="38"/>
    </row>
    <row r="53" spans="1:6" ht="30" customHeight="1" x14ac:dyDescent="0.25">
      <c r="A53" s="11"/>
      <c r="B53" s="10" t="s">
        <v>58</v>
      </c>
      <c r="C53" s="38"/>
      <c r="D53" s="38"/>
      <c r="E53" s="38"/>
      <c r="F53" s="38"/>
    </row>
    <row r="54" spans="1:6" ht="30" customHeight="1" x14ac:dyDescent="0.25">
      <c r="A54" s="11"/>
      <c r="B54" s="10" t="s">
        <v>59</v>
      </c>
      <c r="C54" s="38"/>
      <c r="D54" s="38"/>
      <c r="E54" s="38"/>
      <c r="F54" s="38"/>
    </row>
    <row r="55" spans="1:6" ht="30" customHeight="1" x14ac:dyDescent="0.25">
      <c r="A55" s="11"/>
      <c r="B55" s="22" t="s">
        <v>60</v>
      </c>
      <c r="C55" s="38"/>
      <c r="D55" s="38"/>
      <c r="E55" s="38"/>
      <c r="F55" s="38"/>
    </row>
    <row r="56" spans="1:6" ht="30" customHeight="1" x14ac:dyDescent="0.25">
      <c r="A56" s="11"/>
      <c r="B56" s="22" t="s">
        <v>61</v>
      </c>
      <c r="C56" s="38"/>
      <c r="D56" s="38"/>
      <c r="E56" s="38"/>
      <c r="F56" s="38"/>
    </row>
    <row r="57" spans="1:6" ht="30" customHeight="1" x14ac:dyDescent="0.25">
      <c r="A57" s="11"/>
      <c r="B57" s="10" t="s">
        <v>62</v>
      </c>
      <c r="C57" s="38">
        <v>2500</v>
      </c>
      <c r="D57" s="38"/>
      <c r="E57" s="38"/>
      <c r="F57" s="38">
        <v>100</v>
      </c>
    </row>
    <row r="58" spans="1:6" ht="30" customHeight="1" x14ac:dyDescent="0.25">
      <c r="A58" s="11"/>
      <c r="B58" s="10" t="s">
        <v>155</v>
      </c>
      <c r="C58" s="38"/>
      <c r="D58" s="38"/>
      <c r="E58" s="38"/>
      <c r="F58" s="38"/>
    </row>
    <row r="59" spans="1:6" ht="30" customHeight="1" x14ac:dyDescent="0.25">
      <c r="A59" s="11"/>
      <c r="B59" s="10"/>
      <c r="C59" s="38"/>
      <c r="D59" s="38"/>
      <c r="E59" s="38"/>
      <c r="F59" s="38"/>
    </row>
    <row r="60" spans="1:6" ht="30" customHeight="1" x14ac:dyDescent="0.25">
      <c r="A60" s="11"/>
      <c r="B60" s="10" t="s">
        <v>63</v>
      </c>
      <c r="C60" s="38">
        <v>7000</v>
      </c>
      <c r="D60" s="38"/>
      <c r="E60" s="38"/>
      <c r="F60" s="38">
        <v>0</v>
      </c>
    </row>
    <row r="61" spans="1:6" ht="30" customHeight="1" x14ac:dyDescent="0.25">
      <c r="A61" s="11"/>
      <c r="B61" s="10" t="s">
        <v>64</v>
      </c>
      <c r="C61" s="38">
        <v>4800</v>
      </c>
      <c r="D61" s="38">
        <v>4050</v>
      </c>
      <c r="E61" s="38"/>
      <c r="F61" s="38">
        <v>4860</v>
      </c>
    </row>
    <row r="62" spans="1:6" ht="30" customHeight="1" x14ac:dyDescent="0.25">
      <c r="A62" s="11"/>
      <c r="B62" s="10" t="s">
        <v>65</v>
      </c>
      <c r="C62" s="38"/>
      <c r="D62" s="38">
        <v>188.87</v>
      </c>
      <c r="E62" s="38">
        <v>400</v>
      </c>
      <c r="F62" s="38">
        <v>200</v>
      </c>
    </row>
    <row r="63" spans="1:6" ht="30" customHeight="1" x14ac:dyDescent="0.25">
      <c r="A63" s="11"/>
      <c r="B63" s="10" t="s">
        <v>135</v>
      </c>
      <c r="C63" s="38"/>
      <c r="D63" s="38"/>
      <c r="E63" s="38">
        <v>0</v>
      </c>
      <c r="F63" s="38"/>
    </row>
    <row r="64" spans="1:6" ht="30" customHeight="1" x14ac:dyDescent="0.25">
      <c r="A64" s="11"/>
      <c r="B64" s="10"/>
      <c r="C64" s="38"/>
      <c r="D64" s="38"/>
      <c r="E64" s="38">
        <v>0</v>
      </c>
      <c r="F64" s="38"/>
    </row>
    <row r="65" spans="1:6" ht="30" customHeight="1" x14ac:dyDescent="0.25">
      <c r="A65" s="11"/>
      <c r="B65" s="10" t="s">
        <v>66</v>
      </c>
      <c r="C65" s="38"/>
      <c r="D65" s="38"/>
      <c r="E65" s="38">
        <v>0</v>
      </c>
      <c r="F65" s="38"/>
    </row>
    <row r="66" spans="1:6" ht="30" customHeight="1" x14ac:dyDescent="0.25">
      <c r="A66" s="11"/>
      <c r="B66" s="10" t="s">
        <v>67</v>
      </c>
      <c r="C66" s="38"/>
      <c r="D66" s="38"/>
      <c r="E66" s="38">
        <v>0</v>
      </c>
      <c r="F66" s="38"/>
    </row>
    <row r="67" spans="1:6" ht="30" customHeight="1" x14ac:dyDescent="0.25">
      <c r="A67" s="11"/>
      <c r="B67" s="10" t="s">
        <v>156</v>
      </c>
      <c r="C67" s="38"/>
      <c r="D67" s="38"/>
      <c r="E67" s="38">
        <v>0</v>
      </c>
      <c r="F67" s="38"/>
    </row>
    <row r="68" spans="1:6" ht="30" customHeight="1" x14ac:dyDescent="0.25">
      <c r="A68" s="11"/>
      <c r="B68" s="10" t="s">
        <v>157</v>
      </c>
      <c r="C68" s="38"/>
      <c r="D68" s="38"/>
      <c r="E68" s="38">
        <v>0</v>
      </c>
      <c r="F68" s="38"/>
    </row>
    <row r="69" spans="1:6" ht="30" customHeight="1" x14ac:dyDescent="0.25">
      <c r="A69" s="11"/>
      <c r="B69" s="10"/>
      <c r="C69" s="38"/>
      <c r="D69" s="38"/>
      <c r="E69" s="38">
        <v>0</v>
      </c>
      <c r="F69" s="38"/>
    </row>
    <row r="70" spans="1:6" ht="30" customHeight="1" x14ac:dyDescent="0.25">
      <c r="A70" s="11"/>
      <c r="B70" s="10" t="s">
        <v>69</v>
      </c>
      <c r="C70" s="38"/>
      <c r="D70" s="38"/>
      <c r="E70" s="38">
        <v>0</v>
      </c>
      <c r="F70" s="38"/>
    </row>
    <row r="71" spans="1:6" ht="30" customHeight="1" x14ac:dyDescent="0.25">
      <c r="A71" s="11"/>
      <c r="B71" s="10" t="s">
        <v>70</v>
      </c>
      <c r="C71" s="38"/>
      <c r="D71" s="38"/>
      <c r="E71" s="38">
        <v>0</v>
      </c>
      <c r="F71" s="38"/>
    </row>
    <row r="72" spans="1:6" ht="30" customHeight="1" x14ac:dyDescent="0.25">
      <c r="A72" s="11"/>
      <c r="B72" s="10" t="s">
        <v>71</v>
      </c>
      <c r="C72" s="38"/>
      <c r="D72" s="38"/>
      <c r="E72" s="38">
        <v>0</v>
      </c>
      <c r="F72" s="38"/>
    </row>
    <row r="73" spans="1:6" ht="30" customHeight="1" x14ac:dyDescent="0.25">
      <c r="A73" s="11"/>
      <c r="B73" s="10" t="s">
        <v>72</v>
      </c>
      <c r="C73" s="38"/>
      <c r="D73" s="38"/>
      <c r="E73" s="38">
        <v>0</v>
      </c>
      <c r="F73" s="38"/>
    </row>
    <row r="74" spans="1:6" ht="30" customHeight="1" x14ac:dyDescent="0.25">
      <c r="A74" s="11"/>
      <c r="B74" s="10" t="s">
        <v>73</v>
      </c>
      <c r="C74" s="38"/>
      <c r="D74" s="38"/>
      <c r="E74" s="38">
        <v>0</v>
      </c>
      <c r="F74" s="38"/>
    </row>
    <row r="75" spans="1:6" ht="30" customHeight="1" x14ac:dyDescent="0.25">
      <c r="A75" s="11"/>
      <c r="B75" s="10" t="s">
        <v>74</v>
      </c>
      <c r="C75" s="38"/>
      <c r="D75" s="38"/>
      <c r="E75" s="38">
        <v>0</v>
      </c>
      <c r="F75" s="38"/>
    </row>
    <row r="76" spans="1:6" ht="30" customHeight="1" x14ac:dyDescent="0.25">
      <c r="A76" s="11"/>
      <c r="B76" s="10" t="s">
        <v>75</v>
      </c>
      <c r="C76" s="38"/>
      <c r="D76" s="38"/>
      <c r="E76" s="38">
        <v>0</v>
      </c>
      <c r="F76" s="38"/>
    </row>
    <row r="77" spans="1:6" ht="30" customHeight="1" x14ac:dyDescent="0.25">
      <c r="A77" s="11"/>
      <c r="B77" s="10" t="s">
        <v>76</v>
      </c>
      <c r="C77" s="38"/>
      <c r="D77" s="38"/>
      <c r="E77" s="38">
        <v>0</v>
      </c>
      <c r="F77" s="38"/>
    </row>
    <row r="78" spans="1:6" ht="30" customHeight="1" x14ac:dyDescent="0.25">
      <c r="A78" s="11"/>
      <c r="B78" s="10" t="s">
        <v>77</v>
      </c>
      <c r="C78" s="38">
        <v>1200</v>
      </c>
      <c r="D78" s="38"/>
      <c r="E78" s="38"/>
      <c r="F78" s="38">
        <v>100</v>
      </c>
    </row>
    <row r="79" spans="1:6" ht="36.75" customHeight="1" x14ac:dyDescent="0.25">
      <c r="A79" s="11"/>
      <c r="B79" s="10" t="s">
        <v>78</v>
      </c>
      <c r="C79" s="38"/>
      <c r="D79" s="38"/>
      <c r="E79" s="38"/>
      <c r="F79" s="38"/>
    </row>
    <row r="80" spans="1:6" ht="30" customHeight="1" x14ac:dyDescent="0.25">
      <c r="A80" s="11"/>
      <c r="B80" s="10" t="s">
        <v>79</v>
      </c>
      <c r="C80" s="38"/>
      <c r="D80" s="38"/>
      <c r="E80" s="38"/>
      <c r="F80" s="38"/>
    </row>
    <row r="81" spans="1:6" ht="30" customHeight="1" x14ac:dyDescent="0.25">
      <c r="A81" s="11"/>
      <c r="B81" s="10" t="s">
        <v>158</v>
      </c>
      <c r="C81" s="38">
        <v>50000</v>
      </c>
      <c r="D81" s="38">
        <f>9900+19591.67</f>
        <v>29491.67</v>
      </c>
      <c r="E81" s="38"/>
      <c r="F81" s="38">
        <v>35000</v>
      </c>
    </row>
    <row r="82" spans="1:6" ht="30" customHeight="1" x14ac:dyDescent="0.25">
      <c r="A82" s="11"/>
      <c r="B82" s="10" t="s">
        <v>159</v>
      </c>
      <c r="C82" s="38"/>
      <c r="D82" s="38"/>
      <c r="E82" s="38">
        <v>0</v>
      </c>
      <c r="F82" s="38"/>
    </row>
    <row r="83" spans="1:6" ht="30" customHeight="1" x14ac:dyDescent="0.25">
      <c r="A83" s="11"/>
      <c r="B83" s="10" t="s">
        <v>82</v>
      </c>
      <c r="C83" s="38"/>
      <c r="D83" s="38"/>
      <c r="E83" s="38">
        <v>0</v>
      </c>
      <c r="F83" s="38"/>
    </row>
    <row r="84" spans="1:6" ht="30" customHeight="1" x14ac:dyDescent="0.25">
      <c r="A84" s="11"/>
      <c r="B84" s="10" t="s">
        <v>83</v>
      </c>
      <c r="C84" s="38"/>
      <c r="D84" s="38"/>
      <c r="E84" s="38">
        <v>0</v>
      </c>
      <c r="F84" s="38"/>
    </row>
    <row r="85" spans="1:6" ht="30" customHeight="1" x14ac:dyDescent="0.25">
      <c r="A85" s="11"/>
      <c r="B85" s="10" t="s">
        <v>160</v>
      </c>
      <c r="C85" s="38"/>
      <c r="D85" s="38"/>
      <c r="E85" s="38">
        <v>0</v>
      </c>
      <c r="F85" s="38"/>
    </row>
    <row r="86" spans="1:6" ht="30" customHeight="1" x14ac:dyDescent="0.25">
      <c r="A86" s="11"/>
      <c r="B86" s="10" t="s">
        <v>161</v>
      </c>
      <c r="C86" s="38"/>
      <c r="D86" s="38"/>
      <c r="E86" s="38">
        <v>0</v>
      </c>
      <c r="F86" s="38"/>
    </row>
    <row r="87" spans="1:6" ht="30" customHeight="1" x14ac:dyDescent="0.25">
      <c r="A87" s="11"/>
      <c r="B87" s="10" t="s">
        <v>162</v>
      </c>
      <c r="C87" s="38"/>
      <c r="D87" s="38"/>
      <c r="E87" s="38">
        <v>0</v>
      </c>
      <c r="F87" s="38"/>
    </row>
    <row r="88" spans="1:6" ht="30" customHeight="1" x14ac:dyDescent="0.25">
      <c r="A88" s="11"/>
      <c r="B88" s="10" t="s">
        <v>163</v>
      </c>
      <c r="C88" s="38"/>
      <c r="D88" s="38"/>
      <c r="E88" s="38">
        <v>0</v>
      </c>
      <c r="F88" s="38"/>
    </row>
    <row r="89" spans="1:6" ht="30" customHeight="1" x14ac:dyDescent="0.25">
      <c r="A89" s="11"/>
      <c r="B89" s="10" t="s">
        <v>164</v>
      </c>
      <c r="C89" s="38">
        <v>44000</v>
      </c>
      <c r="D89" s="38">
        <v>56148.75</v>
      </c>
      <c r="E89" s="38"/>
      <c r="F89" s="38">
        <v>62000</v>
      </c>
    </row>
    <row r="90" spans="1:6" ht="30" customHeight="1" x14ac:dyDescent="0.25">
      <c r="A90" s="11"/>
      <c r="B90" s="10" t="s">
        <v>165</v>
      </c>
      <c r="C90" s="38"/>
      <c r="D90" s="38"/>
      <c r="E90" s="38"/>
      <c r="F90" s="38"/>
    </row>
    <row r="91" spans="1:6" ht="30" customHeight="1" x14ac:dyDescent="0.25">
      <c r="A91" s="11"/>
      <c r="B91" s="10" t="s">
        <v>166</v>
      </c>
      <c r="C91" s="38">
        <v>150000</v>
      </c>
      <c r="D91" s="38"/>
      <c r="E91" s="38"/>
      <c r="F91" s="38">
        <v>10000</v>
      </c>
    </row>
    <row r="92" spans="1:6" ht="30" customHeight="1" x14ac:dyDescent="0.25">
      <c r="A92" s="11"/>
      <c r="B92" s="10" t="s">
        <v>167</v>
      </c>
      <c r="C92" s="38">
        <v>0</v>
      </c>
      <c r="D92" s="38"/>
      <c r="E92" s="38"/>
      <c r="F92" s="38"/>
    </row>
    <row r="93" spans="1:6" ht="30" customHeight="1" x14ac:dyDescent="0.25">
      <c r="A93" s="11"/>
      <c r="B93" s="10" t="s">
        <v>168</v>
      </c>
      <c r="C93" s="38"/>
      <c r="D93" s="38"/>
      <c r="E93" s="38"/>
      <c r="F93" s="38"/>
    </row>
    <row r="94" spans="1:6" ht="30" customHeight="1" x14ac:dyDescent="0.25">
      <c r="A94" s="11"/>
      <c r="B94" s="10"/>
      <c r="C94" s="38"/>
      <c r="D94" s="38"/>
      <c r="E94" s="38"/>
      <c r="F94" s="38"/>
    </row>
    <row r="95" spans="1:6" ht="30" customHeight="1" x14ac:dyDescent="0.25">
      <c r="A95" s="11"/>
      <c r="B95" s="10" t="s">
        <v>91</v>
      </c>
      <c r="C95" s="38">
        <v>0</v>
      </c>
      <c r="D95" s="38"/>
      <c r="E95" s="38"/>
      <c r="F95" s="38"/>
    </row>
    <row r="96" spans="1:6" ht="30" customHeight="1" x14ac:dyDescent="0.25">
      <c r="A96" s="11"/>
      <c r="B96" s="10" t="s">
        <v>92</v>
      </c>
      <c r="C96" s="38"/>
      <c r="D96" s="38"/>
      <c r="E96" s="38"/>
      <c r="F96" s="38"/>
    </row>
    <row r="97" spans="1:6" ht="30" customHeight="1" x14ac:dyDescent="0.25">
      <c r="A97" s="11"/>
      <c r="B97" s="10" t="s">
        <v>93</v>
      </c>
      <c r="C97" s="38">
        <v>1200</v>
      </c>
      <c r="D97" s="38">
        <v>600</v>
      </c>
      <c r="E97" s="38"/>
      <c r="F97" s="38">
        <v>700</v>
      </c>
    </row>
    <row r="98" spans="1:6" ht="30" customHeight="1" x14ac:dyDescent="0.25">
      <c r="A98" s="11"/>
      <c r="B98" s="10" t="s">
        <v>131</v>
      </c>
      <c r="C98" s="38"/>
      <c r="D98" s="38"/>
      <c r="E98" s="38">
        <v>0</v>
      </c>
      <c r="F98" s="38"/>
    </row>
    <row r="99" spans="1:6" s="78" customFormat="1" ht="30" customHeight="1" x14ac:dyDescent="0.25">
      <c r="A99" s="51" t="s">
        <v>9</v>
      </c>
      <c r="B99" s="52" t="s">
        <v>94</v>
      </c>
      <c r="C99" s="53">
        <f>C100</f>
        <v>0</v>
      </c>
      <c r="D99" s="53">
        <f>D100</f>
        <v>0</v>
      </c>
      <c r="E99" s="53">
        <f t="shared" ref="E99:F99" si="3">E100</f>
        <v>0</v>
      </c>
      <c r="F99" s="53">
        <f t="shared" si="3"/>
        <v>0</v>
      </c>
    </row>
    <row r="100" spans="1:6" ht="30" customHeight="1" x14ac:dyDescent="0.25">
      <c r="A100" s="11" t="s">
        <v>1</v>
      </c>
      <c r="B100" s="10" t="s">
        <v>95</v>
      </c>
      <c r="C100" s="38">
        <v>0</v>
      </c>
      <c r="D100" s="38">
        <v>0</v>
      </c>
      <c r="E100" s="38"/>
      <c r="F100" s="38"/>
    </row>
    <row r="101" spans="1:6" s="78" customFormat="1" ht="30" customHeight="1" x14ac:dyDescent="0.25">
      <c r="A101" s="51" t="s">
        <v>11</v>
      </c>
      <c r="B101" s="52" t="s">
        <v>96</v>
      </c>
      <c r="C101" s="53">
        <f>C102+C103+C104+C105</f>
        <v>116100</v>
      </c>
      <c r="D101" s="53">
        <f t="shared" ref="D101:F101" si="4">D102+D103+D104+D105</f>
        <v>120184.45999999999</v>
      </c>
      <c r="E101" s="53">
        <f t="shared" si="4"/>
        <v>0</v>
      </c>
      <c r="F101" s="53">
        <f t="shared" si="4"/>
        <v>144892.94</v>
      </c>
    </row>
    <row r="102" spans="1:6" ht="30" customHeight="1" x14ac:dyDescent="0.25">
      <c r="A102" s="11"/>
      <c r="B102" s="10" t="s">
        <v>97</v>
      </c>
      <c r="C102" s="38"/>
      <c r="D102" s="38"/>
      <c r="E102" s="38">
        <v>0</v>
      </c>
      <c r="F102" s="38"/>
    </row>
    <row r="103" spans="1:6" ht="30" customHeight="1" x14ac:dyDescent="0.25">
      <c r="A103" s="11"/>
      <c r="B103" s="10" t="s">
        <v>98</v>
      </c>
      <c r="C103" s="38">
        <v>0</v>
      </c>
      <c r="D103" s="38"/>
      <c r="E103" s="38">
        <v>0</v>
      </c>
      <c r="F103" s="38">
        <v>0</v>
      </c>
    </row>
    <row r="104" spans="1:6" s="84" customFormat="1" ht="30" customHeight="1" x14ac:dyDescent="0.25">
      <c r="A104" s="11"/>
      <c r="B104" s="10" t="s">
        <v>170</v>
      </c>
      <c r="C104" s="38">
        <v>109400</v>
      </c>
      <c r="D104" s="38">
        <v>111919.5</v>
      </c>
      <c r="E104" s="38"/>
      <c r="F104" s="38">
        <v>134303.4</v>
      </c>
    </row>
    <row r="105" spans="1:6" s="84" customFormat="1" ht="30" customHeight="1" x14ac:dyDescent="0.25">
      <c r="A105" s="11"/>
      <c r="B105" s="10" t="s">
        <v>99</v>
      </c>
      <c r="C105" s="38">
        <v>6700</v>
      </c>
      <c r="D105" s="38">
        <f>322.26+7942.7</f>
        <v>8264.9599999999991</v>
      </c>
      <c r="E105" s="38"/>
      <c r="F105" s="38">
        <v>10589.54</v>
      </c>
    </row>
    <row r="106" spans="1:6" s="78" customFormat="1" ht="30" customHeight="1" x14ac:dyDescent="0.25">
      <c r="A106" s="51" t="s">
        <v>15</v>
      </c>
      <c r="B106" s="52" t="s">
        <v>100</v>
      </c>
      <c r="C106" s="53">
        <f>C107</f>
        <v>0</v>
      </c>
      <c r="D106" s="53">
        <f>D107</f>
        <v>0</v>
      </c>
      <c r="E106" s="53">
        <f t="shared" ref="E106:F106" si="5">E107</f>
        <v>0</v>
      </c>
      <c r="F106" s="53">
        <f t="shared" si="5"/>
        <v>0</v>
      </c>
    </row>
    <row r="107" spans="1:6" ht="30" customHeight="1" x14ac:dyDescent="0.25">
      <c r="A107" s="41"/>
      <c r="B107" s="19" t="s">
        <v>101</v>
      </c>
      <c r="C107" s="38">
        <v>0</v>
      </c>
      <c r="D107" s="38">
        <v>0</v>
      </c>
      <c r="E107" s="38"/>
      <c r="F107" s="38"/>
    </row>
    <row r="108" spans="1:6" s="54" customFormat="1" ht="30" customHeight="1" x14ac:dyDescent="0.25">
      <c r="A108" s="51" t="s">
        <v>19</v>
      </c>
      <c r="B108" s="52" t="s">
        <v>144</v>
      </c>
      <c r="C108" s="53">
        <f>C109</f>
        <v>0</v>
      </c>
      <c r="D108" s="53">
        <f>D109</f>
        <v>0</v>
      </c>
      <c r="E108" s="53">
        <f t="shared" ref="E108" si="6">E109</f>
        <v>0</v>
      </c>
      <c r="F108" s="53">
        <f>F109</f>
        <v>0</v>
      </c>
    </row>
    <row r="109" spans="1:6" s="8" customFormat="1" ht="30" customHeight="1" x14ac:dyDescent="0.25">
      <c r="A109" s="41"/>
      <c r="B109" s="19" t="s">
        <v>144</v>
      </c>
      <c r="C109" s="38"/>
      <c r="D109" s="38"/>
      <c r="E109" s="38"/>
      <c r="F109" s="38"/>
    </row>
    <row r="110" spans="1:6" s="78" customFormat="1" ht="30" customHeight="1" x14ac:dyDescent="0.25">
      <c r="A110" s="51" t="s">
        <v>21</v>
      </c>
      <c r="B110" s="52" t="s">
        <v>102</v>
      </c>
      <c r="C110" s="53">
        <f>C111+C112+C113+C114+C115+C116+C117+C118+C119+C120+C121+C122+C123+C124+C125+C126</f>
        <v>19000</v>
      </c>
      <c r="D110" s="53">
        <f>D111+D112+D113+D114+D115+D116+D117+D118+D119+D120+D121+D122+D123+D124+D125+D126</f>
        <v>9889.6</v>
      </c>
      <c r="E110" s="53">
        <f t="shared" ref="E110" si="7">E111+E112+E113+E114+E115+E116+E117+E118+E119+E120+E121+E122+E123+E124+E125+E126</f>
        <v>0</v>
      </c>
      <c r="F110" s="53">
        <f t="shared" ref="F110" si="8">F111+F112+F113+F114+F115+F116+F117+F118+F119+F120+F121+F122+F123+F124+F125+F126</f>
        <v>10950</v>
      </c>
    </row>
    <row r="111" spans="1:6" ht="30" customHeight="1" x14ac:dyDescent="0.25">
      <c r="A111" s="11"/>
      <c r="B111" s="10" t="s">
        <v>103</v>
      </c>
      <c r="C111" s="38">
        <v>0</v>
      </c>
      <c r="D111" s="38"/>
      <c r="E111" s="38">
        <v>0</v>
      </c>
      <c r="F111" s="38"/>
    </row>
    <row r="112" spans="1:6" ht="30" customHeight="1" x14ac:dyDescent="0.25">
      <c r="A112" s="11"/>
      <c r="B112" s="10" t="s">
        <v>104</v>
      </c>
      <c r="C112" s="38">
        <v>0</v>
      </c>
      <c r="D112" s="38"/>
      <c r="E112" s="38">
        <v>0</v>
      </c>
      <c r="F112" s="38"/>
    </row>
    <row r="113" spans="1:6" ht="30" customHeight="1" x14ac:dyDescent="0.25">
      <c r="A113" s="11"/>
      <c r="B113" s="10" t="s">
        <v>105</v>
      </c>
      <c r="C113" s="38">
        <v>0</v>
      </c>
      <c r="D113" s="38"/>
      <c r="E113" s="38">
        <v>0</v>
      </c>
      <c r="F113" s="38"/>
    </row>
    <row r="114" spans="1:6" ht="30" customHeight="1" x14ac:dyDescent="0.25">
      <c r="A114" s="11" t="s">
        <v>1</v>
      </c>
      <c r="B114" s="10" t="s">
        <v>106</v>
      </c>
      <c r="C114" s="38">
        <v>0</v>
      </c>
      <c r="D114" s="38"/>
      <c r="E114" s="38">
        <v>0</v>
      </c>
      <c r="F114" s="38"/>
    </row>
    <row r="115" spans="1:6" ht="30" customHeight="1" x14ac:dyDescent="0.25">
      <c r="A115" s="11"/>
      <c r="B115" s="10" t="s">
        <v>107</v>
      </c>
      <c r="C115" s="38">
        <v>0</v>
      </c>
      <c r="D115" s="38"/>
      <c r="E115" s="38">
        <v>0</v>
      </c>
      <c r="F115" s="38"/>
    </row>
    <row r="116" spans="1:6" ht="30" customHeight="1" x14ac:dyDescent="0.25">
      <c r="A116" s="11"/>
      <c r="B116" s="10" t="s">
        <v>108</v>
      </c>
      <c r="C116" s="38">
        <v>0</v>
      </c>
      <c r="D116" s="38"/>
      <c r="E116" s="38">
        <v>0</v>
      </c>
      <c r="F116" s="38"/>
    </row>
    <row r="117" spans="1:6" ht="30" customHeight="1" x14ac:dyDescent="0.25">
      <c r="A117" s="11"/>
      <c r="B117" s="10" t="s">
        <v>109</v>
      </c>
      <c r="C117" s="38">
        <v>0</v>
      </c>
      <c r="D117" s="38">
        <v>168</v>
      </c>
      <c r="E117" s="38">
        <v>0</v>
      </c>
      <c r="F117" s="38">
        <v>200</v>
      </c>
    </row>
    <row r="118" spans="1:6" ht="30" customHeight="1" x14ac:dyDescent="0.25">
      <c r="A118" s="11"/>
      <c r="B118" s="10" t="s">
        <v>110</v>
      </c>
      <c r="C118" s="38">
        <v>0</v>
      </c>
      <c r="D118" s="38"/>
      <c r="E118" s="38">
        <v>0</v>
      </c>
      <c r="F118" s="38"/>
    </row>
    <row r="119" spans="1:6" ht="30" customHeight="1" x14ac:dyDescent="0.25">
      <c r="A119" s="11"/>
      <c r="B119" s="10" t="s">
        <v>111</v>
      </c>
      <c r="C119" s="38">
        <v>0</v>
      </c>
      <c r="D119" s="38">
        <v>41.8</v>
      </c>
      <c r="E119" s="38">
        <v>0</v>
      </c>
      <c r="F119" s="38">
        <v>50</v>
      </c>
    </row>
    <row r="120" spans="1:6" ht="30" customHeight="1" x14ac:dyDescent="0.25">
      <c r="A120" s="11"/>
      <c r="B120" s="10" t="s">
        <v>112</v>
      </c>
      <c r="C120" s="38">
        <v>0</v>
      </c>
      <c r="D120" s="38"/>
      <c r="E120" s="38">
        <v>0</v>
      </c>
      <c r="F120" s="38"/>
    </row>
    <row r="121" spans="1:6" ht="30" customHeight="1" x14ac:dyDescent="0.25">
      <c r="A121" s="11"/>
      <c r="B121" s="10" t="s">
        <v>113</v>
      </c>
      <c r="C121" s="38">
        <v>0</v>
      </c>
      <c r="D121" s="38"/>
      <c r="E121" s="38">
        <v>0</v>
      </c>
      <c r="F121" s="38"/>
    </row>
    <row r="122" spans="1:6" ht="30" customHeight="1" x14ac:dyDescent="0.25">
      <c r="A122" s="11"/>
      <c r="B122" s="10" t="s">
        <v>114</v>
      </c>
      <c r="C122" s="38">
        <v>0</v>
      </c>
      <c r="D122" s="38"/>
      <c r="E122" s="38">
        <v>0</v>
      </c>
      <c r="F122" s="38"/>
    </row>
    <row r="123" spans="1:6" ht="30" customHeight="1" x14ac:dyDescent="0.25">
      <c r="A123" s="11"/>
      <c r="B123" s="10" t="s">
        <v>115</v>
      </c>
      <c r="C123" s="38">
        <v>0</v>
      </c>
      <c r="D123" s="38"/>
      <c r="E123" s="38">
        <v>0</v>
      </c>
      <c r="F123" s="38"/>
    </row>
    <row r="124" spans="1:6" ht="30" customHeight="1" x14ac:dyDescent="0.25">
      <c r="A124" s="11"/>
      <c r="B124" s="10" t="s">
        <v>116</v>
      </c>
      <c r="C124" s="38">
        <v>9000</v>
      </c>
      <c r="D124" s="38">
        <v>5505</v>
      </c>
      <c r="E124" s="38"/>
      <c r="F124" s="38">
        <v>6500</v>
      </c>
    </row>
    <row r="125" spans="1:6" ht="30" customHeight="1" x14ac:dyDescent="0.25">
      <c r="A125" s="11"/>
      <c r="B125" s="10" t="s">
        <v>117</v>
      </c>
      <c r="C125" s="38">
        <v>10000</v>
      </c>
      <c r="D125" s="38">
        <v>4174.8</v>
      </c>
      <c r="E125" s="38"/>
      <c r="F125" s="38">
        <v>4200</v>
      </c>
    </row>
    <row r="126" spans="1:6" ht="30" customHeight="1" x14ac:dyDescent="0.25">
      <c r="A126" s="11"/>
      <c r="B126" s="10" t="s">
        <v>118</v>
      </c>
      <c r="C126" s="38">
        <v>0</v>
      </c>
      <c r="D126" s="38"/>
      <c r="E126" s="38">
        <v>0</v>
      </c>
      <c r="F126" s="38"/>
    </row>
    <row r="127" spans="1:6" s="78" customFormat="1" ht="30" customHeight="1" x14ac:dyDescent="0.25">
      <c r="A127" s="56" t="s">
        <v>23</v>
      </c>
      <c r="B127" s="57" t="s">
        <v>119</v>
      </c>
      <c r="C127" s="58">
        <f>C128+C129+C130</f>
        <v>0</v>
      </c>
      <c r="D127" s="58">
        <f t="shared" ref="D127:F127" si="9">D128+D129+D130</f>
        <v>0</v>
      </c>
      <c r="E127" s="58">
        <f t="shared" si="9"/>
        <v>0</v>
      </c>
      <c r="F127" s="58">
        <f t="shared" si="9"/>
        <v>0</v>
      </c>
    </row>
    <row r="128" spans="1:6" ht="30" customHeight="1" x14ac:dyDescent="0.25">
      <c r="A128" s="11"/>
      <c r="B128" s="10" t="s">
        <v>120</v>
      </c>
      <c r="C128" s="38">
        <v>0</v>
      </c>
      <c r="D128" s="38">
        <v>0</v>
      </c>
      <c r="E128" s="38"/>
      <c r="F128" s="38"/>
    </row>
    <row r="129" spans="1:6" ht="30" customHeight="1" x14ac:dyDescent="0.25">
      <c r="A129" s="11"/>
      <c r="B129" s="10" t="s">
        <v>171</v>
      </c>
      <c r="C129" s="38"/>
      <c r="D129" s="38"/>
      <c r="E129" s="38"/>
      <c r="F129" s="38">
        <v>0</v>
      </c>
    </row>
    <row r="130" spans="1:6" ht="30" customHeight="1" x14ac:dyDescent="0.25">
      <c r="A130" s="11"/>
      <c r="B130" s="10" t="s">
        <v>172</v>
      </c>
      <c r="C130" s="38"/>
      <c r="D130" s="38"/>
      <c r="E130" s="38"/>
      <c r="F130" s="38">
        <v>0</v>
      </c>
    </row>
    <row r="131" spans="1:6" s="78" customFormat="1" ht="30" customHeight="1" x14ac:dyDescent="0.25">
      <c r="A131" s="56" t="s">
        <v>25</v>
      </c>
      <c r="B131" s="57" t="s">
        <v>122</v>
      </c>
      <c r="C131" s="58">
        <f>C132+C133+C134+C135</f>
        <v>0</v>
      </c>
      <c r="D131" s="58">
        <f>D132+D133+D134+D135</f>
        <v>0</v>
      </c>
      <c r="E131" s="58">
        <f t="shared" ref="E131" si="10">E132+E133+E134+E135</f>
        <v>0</v>
      </c>
      <c r="F131" s="58">
        <f t="shared" ref="F131" si="11">F132+F133+F134+F135</f>
        <v>0</v>
      </c>
    </row>
    <row r="132" spans="1:6" s="75" customFormat="1" ht="30" customHeight="1" x14ac:dyDescent="0.25">
      <c r="A132" s="46"/>
      <c r="B132" s="21" t="s">
        <v>123</v>
      </c>
      <c r="C132" s="38">
        <v>0</v>
      </c>
      <c r="D132" s="38">
        <v>0</v>
      </c>
      <c r="E132" s="38"/>
      <c r="F132" s="38"/>
    </row>
    <row r="133" spans="1:6" ht="51" customHeight="1" x14ac:dyDescent="0.25">
      <c r="A133" s="11"/>
      <c r="B133" s="10" t="s">
        <v>124</v>
      </c>
      <c r="C133" s="38">
        <v>0</v>
      </c>
      <c r="D133" s="38">
        <v>0</v>
      </c>
      <c r="E133" s="38"/>
      <c r="F133" s="38"/>
    </row>
    <row r="134" spans="1:6" ht="30" customHeight="1" x14ac:dyDescent="0.25">
      <c r="A134" s="11"/>
      <c r="B134" s="10" t="s">
        <v>125</v>
      </c>
      <c r="C134" s="38">
        <v>0</v>
      </c>
      <c r="D134" s="38">
        <v>0</v>
      </c>
      <c r="E134" s="38"/>
      <c r="F134" s="38"/>
    </row>
    <row r="135" spans="1:6" ht="30" customHeight="1" x14ac:dyDescent="0.25">
      <c r="A135" s="11"/>
      <c r="B135" s="10" t="s">
        <v>126</v>
      </c>
      <c r="C135" s="38">
        <v>0</v>
      </c>
      <c r="D135" s="38">
        <v>0</v>
      </c>
      <c r="E135" s="38"/>
      <c r="F135" s="38"/>
    </row>
    <row r="136" spans="1:6" s="77" customFormat="1" ht="30" customHeight="1" x14ac:dyDescent="0.25">
      <c r="A136" s="15" t="s">
        <v>27</v>
      </c>
      <c r="B136" s="25" t="s">
        <v>128</v>
      </c>
      <c r="C136" s="29">
        <f t="shared" ref="C136" si="12">C9-C29</f>
        <v>-34350</v>
      </c>
      <c r="D136" s="29">
        <f t="shared" ref="D136:E136" si="13">D9-D29</f>
        <v>124622.66999999998</v>
      </c>
      <c r="E136" s="29">
        <f t="shared" si="13"/>
        <v>-400</v>
      </c>
      <c r="F136" s="29">
        <f t="shared" ref="F136" si="14">F9-F29</f>
        <v>120105.46000000002</v>
      </c>
    </row>
  </sheetData>
  <mergeCells count="13">
    <mergeCell ref="F6:F8"/>
    <mergeCell ref="F26:F28"/>
    <mergeCell ref="A26:A28"/>
    <mergeCell ref="B26:B28"/>
    <mergeCell ref="D26:D28"/>
    <mergeCell ref="E26:E28"/>
    <mergeCell ref="C26:C28"/>
    <mergeCell ref="B4:E4"/>
    <mergeCell ref="A6:A8"/>
    <mergeCell ref="B6:B8"/>
    <mergeCell ref="D6:D8"/>
    <mergeCell ref="E6:E8"/>
    <mergeCell ref="C6:C8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scale="59" fitToHeight="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36"/>
  <sheetViews>
    <sheetView topLeftCell="A122" workbookViewId="0">
      <selection activeCell="D45" sqref="D45"/>
    </sheetView>
  </sheetViews>
  <sheetFormatPr defaultRowHeight="15" x14ac:dyDescent="0.25"/>
  <cols>
    <col min="1" max="1" width="7.140625" style="40" customWidth="1"/>
    <col min="2" max="2" width="31.140625" style="47" customWidth="1"/>
    <col min="3" max="4" width="17.5703125" style="30" customWidth="1"/>
    <col min="5" max="5" width="22.28515625" style="30" hidden="1" customWidth="1"/>
    <col min="6" max="6" width="19.42578125" style="30" customWidth="1"/>
    <col min="7" max="16384" width="9.140625" style="47"/>
  </cols>
  <sheetData>
    <row r="1" spans="1:6" ht="18" customHeight="1" x14ac:dyDescent="0.25">
      <c r="A1" s="32"/>
      <c r="B1" s="33"/>
      <c r="C1" s="34"/>
      <c r="D1" s="34"/>
      <c r="E1" s="34"/>
      <c r="F1" s="34"/>
    </row>
    <row r="2" spans="1:6" s="78" customFormat="1" x14ac:dyDescent="0.25">
      <c r="A2" s="66"/>
      <c r="B2" s="17" t="s">
        <v>145</v>
      </c>
      <c r="C2" s="67"/>
      <c r="D2" s="67"/>
      <c r="E2" s="67"/>
      <c r="F2" s="67"/>
    </row>
    <row r="3" spans="1:6" s="49" customFormat="1" ht="15.75" x14ac:dyDescent="0.25">
      <c r="A3" s="1" t="s">
        <v>1</v>
      </c>
      <c r="B3" s="96" t="s">
        <v>176</v>
      </c>
      <c r="C3" s="28"/>
      <c r="D3" s="28"/>
      <c r="E3" s="28"/>
      <c r="F3" s="28"/>
    </row>
    <row r="4" spans="1:6" s="78" customFormat="1" ht="15.75" x14ac:dyDescent="0.25">
      <c r="A4" s="68"/>
      <c r="B4" s="99" t="s">
        <v>177</v>
      </c>
      <c r="C4" s="99"/>
      <c r="D4" s="99"/>
      <c r="E4" s="99"/>
      <c r="F4" s="69"/>
    </row>
    <row r="5" spans="1:6" s="78" customFormat="1" ht="15.75" x14ac:dyDescent="0.25">
      <c r="A5" s="68"/>
      <c r="B5" s="64"/>
      <c r="C5" s="65"/>
      <c r="D5" s="65"/>
      <c r="E5" s="65"/>
      <c r="F5" s="65"/>
    </row>
    <row r="6" spans="1:6" s="76" customFormat="1" ht="15" customHeight="1" x14ac:dyDescent="0.25">
      <c r="A6" s="100" t="s">
        <v>1</v>
      </c>
      <c r="B6" s="103" t="s">
        <v>2</v>
      </c>
      <c r="C6" s="100" t="s">
        <v>173</v>
      </c>
      <c r="D6" s="100" t="s">
        <v>174</v>
      </c>
      <c r="E6" s="100" t="s">
        <v>146</v>
      </c>
      <c r="F6" s="100" t="s">
        <v>175</v>
      </c>
    </row>
    <row r="7" spans="1:6" s="76" customFormat="1" ht="15" customHeight="1" x14ac:dyDescent="0.25">
      <c r="A7" s="101"/>
      <c r="B7" s="104"/>
      <c r="C7" s="101"/>
      <c r="D7" s="101"/>
      <c r="E7" s="101"/>
      <c r="F7" s="101"/>
    </row>
    <row r="8" spans="1:6" s="76" customFormat="1" ht="23.25" customHeight="1" x14ac:dyDescent="0.25">
      <c r="A8" s="102"/>
      <c r="B8" s="105"/>
      <c r="C8" s="102"/>
      <c r="D8" s="102"/>
      <c r="E8" s="102"/>
      <c r="F8" s="102"/>
    </row>
    <row r="9" spans="1:6" s="76" customFormat="1" ht="30" customHeight="1" x14ac:dyDescent="0.25">
      <c r="A9" s="2" t="s">
        <v>3</v>
      </c>
      <c r="B9" s="18" t="s">
        <v>4</v>
      </c>
      <c r="C9" s="3">
        <f>C10+C11+C12+C13+C14+C15+C16+C17+C18+C19+C20+C21+C22+C23+C24+C25</f>
        <v>0</v>
      </c>
      <c r="D9" s="3">
        <f>D10+D11+D12+D13+D14+D15+D16+D17+D18+D19+D20+D21+D22+D23+D24+D25</f>
        <v>0</v>
      </c>
      <c r="E9" s="3">
        <f>E10+E11+E12+E13+E14+E15+E16+E17+E18+E19+E20+E21+E22+E23+E24+E25</f>
        <v>0</v>
      </c>
      <c r="F9" s="3">
        <f>F10+F11+F12+F13+F14+F15+F16+F17+F18+F19+F20+F21+F22+F23+F24+F25</f>
        <v>0</v>
      </c>
    </row>
    <row r="10" spans="1:6" ht="30" customHeight="1" x14ac:dyDescent="0.25">
      <c r="A10" s="37" t="s">
        <v>5</v>
      </c>
      <c r="B10" s="19" t="s">
        <v>147</v>
      </c>
      <c r="C10" s="38"/>
      <c r="D10" s="38"/>
      <c r="E10" s="38"/>
      <c r="F10" s="38"/>
    </row>
    <row r="11" spans="1:6" ht="30" customHeight="1" x14ac:dyDescent="0.25">
      <c r="A11" s="97" t="s">
        <v>7</v>
      </c>
      <c r="B11" s="10" t="s">
        <v>148</v>
      </c>
      <c r="C11" s="38"/>
      <c r="D11" s="38"/>
      <c r="E11" s="38"/>
      <c r="F11" s="38"/>
    </row>
    <row r="12" spans="1:6" ht="30" customHeight="1" x14ac:dyDescent="0.25">
      <c r="A12" s="97" t="s">
        <v>9</v>
      </c>
      <c r="B12" s="10" t="s">
        <v>149</v>
      </c>
      <c r="C12" s="38"/>
      <c r="D12" s="38"/>
      <c r="E12" s="38"/>
      <c r="F12" s="38"/>
    </row>
    <row r="13" spans="1:6" ht="30" customHeight="1" x14ac:dyDescent="0.25">
      <c r="A13" s="37" t="s">
        <v>11</v>
      </c>
      <c r="B13" s="10" t="s">
        <v>150</v>
      </c>
      <c r="C13" s="38"/>
      <c r="D13" s="38"/>
      <c r="E13" s="38"/>
      <c r="F13" s="38"/>
    </row>
    <row r="14" spans="1:6" ht="30" customHeight="1" x14ac:dyDescent="0.25">
      <c r="A14" s="37" t="s">
        <v>15</v>
      </c>
      <c r="B14" s="10" t="s">
        <v>151</v>
      </c>
      <c r="C14" s="38"/>
      <c r="D14" s="38"/>
      <c r="E14" s="38"/>
      <c r="F14" s="38"/>
    </row>
    <row r="15" spans="1:6" ht="30" customHeight="1" x14ac:dyDescent="0.25">
      <c r="A15" s="37" t="s">
        <v>19</v>
      </c>
      <c r="B15" s="10" t="s">
        <v>152</v>
      </c>
      <c r="C15" s="38"/>
      <c r="D15" s="38"/>
      <c r="E15" s="38"/>
      <c r="F15" s="38"/>
    </row>
    <row r="16" spans="1:6" ht="30" customHeight="1" x14ac:dyDescent="0.25">
      <c r="A16" s="37" t="s">
        <v>21</v>
      </c>
      <c r="B16" s="10" t="s">
        <v>30</v>
      </c>
      <c r="C16" s="38"/>
      <c r="D16" s="38"/>
      <c r="E16" s="38"/>
      <c r="F16" s="38"/>
    </row>
    <row r="17" spans="1:6" ht="30" customHeight="1" x14ac:dyDescent="0.25">
      <c r="A17" s="37" t="s">
        <v>23</v>
      </c>
      <c r="B17" s="10" t="s">
        <v>32</v>
      </c>
      <c r="C17" s="38"/>
      <c r="D17" s="38"/>
      <c r="E17" s="38"/>
      <c r="F17" s="38"/>
    </row>
    <row r="18" spans="1:6" ht="30" customHeight="1" x14ac:dyDescent="0.25">
      <c r="A18" s="37" t="s">
        <v>25</v>
      </c>
      <c r="B18" s="10" t="s">
        <v>34</v>
      </c>
      <c r="C18" s="38"/>
      <c r="D18" s="38"/>
      <c r="E18" s="38"/>
      <c r="F18" s="38"/>
    </row>
    <row r="19" spans="1:6" ht="30" customHeight="1" x14ac:dyDescent="0.25">
      <c r="A19" s="37" t="s">
        <v>27</v>
      </c>
      <c r="B19" s="10" t="s">
        <v>36</v>
      </c>
      <c r="C19" s="38"/>
      <c r="D19" s="38"/>
      <c r="E19" s="38"/>
      <c r="F19" s="38"/>
    </row>
    <row r="20" spans="1:6" ht="30" hidden="1" customHeight="1" x14ac:dyDescent="0.25">
      <c r="A20" s="97"/>
      <c r="B20" s="10"/>
      <c r="C20" s="38">
        <v>0</v>
      </c>
      <c r="D20" s="38"/>
      <c r="E20" s="38">
        <v>0</v>
      </c>
      <c r="F20" s="38"/>
    </row>
    <row r="21" spans="1:6" ht="30" hidden="1" customHeight="1" x14ac:dyDescent="0.25">
      <c r="A21" s="97"/>
      <c r="B21" s="10"/>
      <c r="C21" s="38"/>
      <c r="D21" s="38"/>
      <c r="E21" s="38"/>
      <c r="F21" s="38"/>
    </row>
    <row r="22" spans="1:6" ht="30" hidden="1" customHeight="1" x14ac:dyDescent="0.25">
      <c r="A22" s="37"/>
      <c r="B22" s="10"/>
      <c r="C22" s="38">
        <v>0</v>
      </c>
      <c r="D22" s="38"/>
      <c r="E22" s="38">
        <v>0</v>
      </c>
      <c r="F22" s="38"/>
    </row>
    <row r="23" spans="1:6" ht="30" hidden="1" customHeight="1" x14ac:dyDescent="0.25">
      <c r="A23" s="97"/>
      <c r="B23" s="10"/>
      <c r="C23" s="38">
        <v>0</v>
      </c>
      <c r="D23" s="38">
        <v>0</v>
      </c>
      <c r="E23" s="38">
        <v>0</v>
      </c>
      <c r="F23" s="38"/>
    </row>
    <row r="24" spans="1:6" ht="30" hidden="1" customHeight="1" x14ac:dyDescent="0.25">
      <c r="A24" s="97"/>
      <c r="B24" s="10"/>
      <c r="C24" s="38">
        <v>0</v>
      </c>
      <c r="D24" s="38">
        <v>0</v>
      </c>
      <c r="E24" s="38">
        <v>0</v>
      </c>
      <c r="F24" s="38"/>
    </row>
    <row r="25" spans="1:6" ht="30" hidden="1" customHeight="1" x14ac:dyDescent="0.25">
      <c r="A25" s="37"/>
      <c r="B25" s="10"/>
      <c r="C25" s="38">
        <v>0</v>
      </c>
      <c r="D25" s="38"/>
      <c r="E25" s="38">
        <v>0</v>
      </c>
      <c r="F25" s="88">
        <v>0</v>
      </c>
    </row>
    <row r="26" spans="1:6" s="76" customFormat="1" ht="30" customHeight="1" x14ac:dyDescent="0.25">
      <c r="A26" s="100" t="s">
        <v>1</v>
      </c>
      <c r="B26" s="109" t="s">
        <v>37</v>
      </c>
      <c r="C26" s="100" t="s">
        <v>173</v>
      </c>
      <c r="D26" s="100" t="s">
        <v>174</v>
      </c>
      <c r="E26" s="100" t="s">
        <v>146</v>
      </c>
      <c r="F26" s="100" t="s">
        <v>175</v>
      </c>
    </row>
    <row r="27" spans="1:6" s="76" customFormat="1" ht="25.5" customHeight="1" x14ac:dyDescent="0.25">
      <c r="A27" s="101"/>
      <c r="B27" s="110"/>
      <c r="C27" s="101"/>
      <c r="D27" s="101"/>
      <c r="E27" s="101"/>
      <c r="F27" s="101"/>
    </row>
    <row r="28" spans="1:6" s="76" customFormat="1" ht="30" hidden="1" customHeight="1" x14ac:dyDescent="0.25">
      <c r="A28" s="102"/>
      <c r="B28" s="111"/>
      <c r="C28" s="102"/>
      <c r="D28" s="102"/>
      <c r="E28" s="102"/>
      <c r="F28" s="102"/>
    </row>
    <row r="29" spans="1:6" s="76" customFormat="1" ht="30" customHeight="1" x14ac:dyDescent="0.25">
      <c r="A29" s="6" t="s">
        <v>38</v>
      </c>
      <c r="B29" s="20" t="s">
        <v>39</v>
      </c>
      <c r="C29" s="7">
        <f>C31+C48+C99+C101+C106+C110+C127+C131+C108</f>
        <v>0</v>
      </c>
      <c r="D29" s="7">
        <f>D31+D48+D99+D101+D106+D110+D127+D131+D108</f>
        <v>1197.71</v>
      </c>
      <c r="E29" s="7">
        <f t="shared" ref="E29:F29" si="0">E31+E48+E99+E101+E106+E110+E127+E131+E108</f>
        <v>0</v>
      </c>
      <c r="F29" s="7">
        <f t="shared" si="0"/>
        <v>0</v>
      </c>
    </row>
    <row r="30" spans="1:6" ht="30" customHeight="1" x14ac:dyDescent="0.25">
      <c r="A30" s="41"/>
      <c r="B30" s="19"/>
      <c r="C30" s="38"/>
      <c r="D30" s="38"/>
      <c r="E30" s="38"/>
      <c r="F30" s="38"/>
    </row>
    <row r="31" spans="1:6" s="78" customFormat="1" ht="30" customHeight="1" x14ac:dyDescent="0.25">
      <c r="A31" s="51" t="s">
        <v>5</v>
      </c>
      <c r="B31" s="52" t="s">
        <v>40</v>
      </c>
      <c r="C31" s="53">
        <f>C32+C33+C34+C35+C36+C37+C38+C39+C40+C41+C42+C43+C44+C45+C46+C47</f>
        <v>0</v>
      </c>
      <c r="D31" s="53">
        <f>D32+D33+D34+D35+D36+D37+D38+D39+D40+D41+D42+D43+D44+D45+D46+D47</f>
        <v>1197.71</v>
      </c>
      <c r="E31" s="53">
        <f t="shared" ref="E31:F31" si="1">E32+E33+E34+E35+E36+E37+E38+E39+E40+E41+E42+E43+E44+E45+E46+E47</f>
        <v>0</v>
      </c>
      <c r="F31" s="53">
        <f t="shared" si="1"/>
        <v>0</v>
      </c>
    </row>
    <row r="32" spans="1:6" s="75" customFormat="1" ht="30" customHeight="1" x14ac:dyDescent="0.25">
      <c r="A32" s="44"/>
      <c r="B32" s="21" t="s">
        <v>41</v>
      </c>
      <c r="C32" s="38"/>
      <c r="D32" s="38"/>
      <c r="E32" s="38"/>
      <c r="F32" s="38"/>
    </row>
    <row r="33" spans="1:6" s="75" customFormat="1" ht="30" customHeight="1" x14ac:dyDescent="0.25">
      <c r="A33" s="44"/>
      <c r="B33" s="21" t="s">
        <v>42</v>
      </c>
      <c r="C33" s="38"/>
      <c r="D33" s="38"/>
      <c r="E33" s="38"/>
      <c r="F33" s="38"/>
    </row>
    <row r="34" spans="1:6" ht="30" customHeight="1" x14ac:dyDescent="0.25">
      <c r="A34" s="11" t="s">
        <v>1</v>
      </c>
      <c r="B34" s="10" t="s">
        <v>43</v>
      </c>
      <c r="C34" s="38"/>
      <c r="D34" s="38"/>
      <c r="E34" s="38"/>
      <c r="F34" s="38"/>
    </row>
    <row r="35" spans="1:6" ht="30" customHeight="1" x14ac:dyDescent="0.25">
      <c r="A35" s="11"/>
      <c r="B35" s="10" t="s">
        <v>44</v>
      </c>
      <c r="C35" s="38"/>
      <c r="D35" s="38"/>
      <c r="E35" s="38"/>
      <c r="F35" s="38"/>
    </row>
    <row r="36" spans="1:6" ht="30" customHeight="1" x14ac:dyDescent="0.25">
      <c r="A36" s="11"/>
      <c r="B36" s="10" t="s">
        <v>45</v>
      </c>
      <c r="C36" s="38"/>
      <c r="D36" s="38"/>
      <c r="E36" s="38"/>
      <c r="F36" s="38"/>
    </row>
    <row r="37" spans="1:6" ht="30" customHeight="1" x14ac:dyDescent="0.25">
      <c r="A37" s="11" t="s">
        <v>1</v>
      </c>
      <c r="B37" s="10" t="s">
        <v>46</v>
      </c>
      <c r="C37" s="38"/>
      <c r="D37" s="38"/>
      <c r="E37" s="38"/>
      <c r="F37" s="38"/>
    </row>
    <row r="38" spans="1:6" ht="30" customHeight="1" x14ac:dyDescent="0.25">
      <c r="A38" s="11"/>
      <c r="B38" s="10" t="s">
        <v>138</v>
      </c>
      <c r="C38" s="38"/>
      <c r="D38" s="38"/>
      <c r="E38" s="38"/>
      <c r="F38" s="38"/>
    </row>
    <row r="39" spans="1:6" ht="30" customHeight="1" x14ac:dyDescent="0.25">
      <c r="A39" s="11"/>
      <c r="B39" s="10" t="s">
        <v>48</v>
      </c>
      <c r="C39" s="38"/>
      <c r="D39" s="38"/>
      <c r="E39" s="38"/>
      <c r="F39" s="38"/>
    </row>
    <row r="40" spans="1:6" ht="30" customHeight="1" x14ac:dyDescent="0.25">
      <c r="A40" s="11"/>
      <c r="B40" s="10" t="s">
        <v>49</v>
      </c>
      <c r="C40" s="38"/>
      <c r="D40" s="38"/>
      <c r="E40" s="38"/>
      <c r="F40" s="38"/>
    </row>
    <row r="41" spans="1:6" ht="30" customHeight="1" x14ac:dyDescent="0.25">
      <c r="A41" s="11"/>
      <c r="B41" s="10" t="s">
        <v>132</v>
      </c>
      <c r="C41" s="38"/>
      <c r="D41" s="38"/>
      <c r="E41" s="38"/>
      <c r="F41" s="38"/>
    </row>
    <row r="42" spans="1:6" ht="30" customHeight="1" x14ac:dyDescent="0.25">
      <c r="A42" s="11"/>
      <c r="B42" s="10"/>
      <c r="C42" s="38"/>
      <c r="D42" s="38"/>
      <c r="E42" s="38"/>
      <c r="F42" s="38"/>
    </row>
    <row r="43" spans="1:6" ht="30" customHeight="1" x14ac:dyDescent="0.25">
      <c r="A43" s="11"/>
      <c r="B43" s="10" t="s">
        <v>50</v>
      </c>
      <c r="C43" s="38"/>
      <c r="D43" s="38"/>
      <c r="E43" s="38"/>
      <c r="F43" s="38"/>
    </row>
    <row r="44" spans="1:6" ht="30" customHeight="1" x14ac:dyDescent="0.25">
      <c r="A44" s="11"/>
      <c r="B44" s="10" t="s">
        <v>51</v>
      </c>
      <c r="C44" s="38"/>
      <c r="D44" s="38">
        <v>1197.71</v>
      </c>
      <c r="E44" s="38"/>
      <c r="F44" s="38"/>
    </row>
    <row r="45" spans="1:6" ht="30" customHeight="1" x14ac:dyDescent="0.25">
      <c r="A45" s="11"/>
      <c r="B45" s="10" t="s">
        <v>133</v>
      </c>
      <c r="C45" s="38"/>
      <c r="D45" s="38"/>
      <c r="E45" s="38"/>
      <c r="F45" s="38"/>
    </row>
    <row r="46" spans="1:6" ht="30" customHeight="1" x14ac:dyDescent="0.25">
      <c r="A46" s="11"/>
      <c r="B46" s="10"/>
      <c r="C46" s="38"/>
      <c r="D46" s="38"/>
      <c r="E46" s="38"/>
      <c r="F46" s="38"/>
    </row>
    <row r="47" spans="1:6" ht="30" customHeight="1" x14ac:dyDescent="0.25">
      <c r="A47" s="11"/>
      <c r="B47" s="10" t="s">
        <v>52</v>
      </c>
      <c r="C47" s="38"/>
      <c r="D47" s="38"/>
      <c r="E47" s="38"/>
      <c r="F47" s="38"/>
    </row>
    <row r="48" spans="1:6" s="78" customFormat="1" ht="30" customHeight="1" x14ac:dyDescent="0.25">
      <c r="A48" s="51" t="s">
        <v>7</v>
      </c>
      <c r="B48" s="52" t="s">
        <v>53</v>
      </c>
      <c r="C48" s="53">
        <f>C49+C50+C51+C52+C53+C54+C55+C56+C57+C58+C59+C60+C61+C62+C63+C64+C65+C66+C67+C68+C69+C70+C71+C72+C73+C75+C76+C77+C78+C79+C80+C81+C82+C83+C84+C85+C86+C87+C88+C89+C90+C91+C92+C93+C94+C95+C96+C97+C98+C74</f>
        <v>0</v>
      </c>
      <c r="D48" s="53">
        <f>D49+D50+D51+D52+D53+D54+D55+D56+D57+D58+D59+D60+D61+D62+D63+D64+D65+D66+D67+D68+D69+D70+D71+D72+D73+D75+D76+D77+D78+D79+D80+D81+D82+D83+D84+D85+D86+D87+D88+D89+D90+D91+D92+D93+D94+D95+D96+D97+D98+D74</f>
        <v>0</v>
      </c>
      <c r="E48" s="53">
        <f t="shared" ref="E48:F48" si="2">E49+E50+E51+E52+E53+E54+E55+E56+E57+E58+E59+E60+E61+E62+E63+E64+E65+E66+E67+E68+E69+E70+E71+E72+E73+E75+E76+E77+E78+E79+E80+E81+E82+E83+E84+E85+E86+E87+E88+E89+E90+E91+E92+E93+E94+E95+E96+E97+E98+E74</f>
        <v>0</v>
      </c>
      <c r="F48" s="53">
        <f t="shared" si="2"/>
        <v>0</v>
      </c>
    </row>
    <row r="49" spans="1:6" ht="30" customHeight="1" x14ac:dyDescent="0.25">
      <c r="A49" s="11"/>
      <c r="B49" s="10" t="s">
        <v>54</v>
      </c>
      <c r="C49" s="38"/>
      <c r="D49" s="38"/>
      <c r="E49" s="38"/>
      <c r="F49" s="38"/>
    </row>
    <row r="50" spans="1:6" ht="30" customHeight="1" x14ac:dyDescent="0.25">
      <c r="A50" s="11"/>
      <c r="B50" s="10" t="s">
        <v>55</v>
      </c>
      <c r="C50" s="38"/>
      <c r="D50" s="38"/>
      <c r="E50" s="38"/>
      <c r="F50" s="38"/>
    </row>
    <row r="51" spans="1:6" ht="30" customHeight="1" x14ac:dyDescent="0.25">
      <c r="A51" s="11"/>
      <c r="B51" s="10" t="s">
        <v>56</v>
      </c>
      <c r="C51" s="38"/>
      <c r="D51" s="38"/>
      <c r="E51" s="38"/>
      <c r="F51" s="38"/>
    </row>
    <row r="52" spans="1:6" ht="30" customHeight="1" x14ac:dyDescent="0.25">
      <c r="A52" s="11"/>
      <c r="B52" s="10" t="s">
        <v>57</v>
      </c>
      <c r="C52" s="38"/>
      <c r="D52" s="38"/>
      <c r="E52" s="38"/>
      <c r="F52" s="38"/>
    </row>
    <row r="53" spans="1:6" ht="30" customHeight="1" x14ac:dyDescent="0.25">
      <c r="A53" s="11"/>
      <c r="B53" s="10" t="s">
        <v>58</v>
      </c>
      <c r="C53" s="38"/>
      <c r="D53" s="38"/>
      <c r="E53" s="38"/>
      <c r="F53" s="38"/>
    </row>
    <row r="54" spans="1:6" ht="30" customHeight="1" x14ac:dyDescent="0.25">
      <c r="A54" s="11"/>
      <c r="B54" s="10" t="s">
        <v>59</v>
      </c>
      <c r="C54" s="38"/>
      <c r="D54" s="38"/>
      <c r="E54" s="38"/>
      <c r="F54" s="38"/>
    </row>
    <row r="55" spans="1:6" ht="30" customHeight="1" x14ac:dyDescent="0.25">
      <c r="A55" s="11"/>
      <c r="B55" s="22" t="s">
        <v>60</v>
      </c>
      <c r="C55" s="38"/>
      <c r="D55" s="38"/>
      <c r="E55" s="38"/>
      <c r="F55" s="38"/>
    </row>
    <row r="56" spans="1:6" ht="30" customHeight="1" x14ac:dyDescent="0.25">
      <c r="A56" s="11"/>
      <c r="B56" s="22" t="s">
        <v>61</v>
      </c>
      <c r="C56" s="38"/>
      <c r="D56" s="38"/>
      <c r="E56" s="38"/>
      <c r="F56" s="38"/>
    </row>
    <row r="57" spans="1:6" ht="30" customHeight="1" x14ac:dyDescent="0.25">
      <c r="A57" s="11"/>
      <c r="B57" s="10" t="s">
        <v>62</v>
      </c>
      <c r="C57" s="38"/>
      <c r="D57" s="38"/>
      <c r="E57" s="38"/>
      <c r="F57" s="38"/>
    </row>
    <row r="58" spans="1:6" ht="30" customHeight="1" x14ac:dyDescent="0.25">
      <c r="A58" s="11"/>
      <c r="B58" s="10" t="s">
        <v>155</v>
      </c>
      <c r="C58" s="38"/>
      <c r="D58" s="38"/>
      <c r="E58" s="38"/>
      <c r="F58" s="38"/>
    </row>
    <row r="59" spans="1:6" ht="30" customHeight="1" x14ac:dyDescent="0.25">
      <c r="A59" s="11"/>
      <c r="B59" s="10"/>
      <c r="C59" s="38"/>
      <c r="D59" s="38"/>
      <c r="E59" s="38"/>
      <c r="F59" s="38"/>
    </row>
    <row r="60" spans="1:6" ht="30" customHeight="1" x14ac:dyDescent="0.25">
      <c r="A60" s="11"/>
      <c r="B60" s="10" t="s">
        <v>63</v>
      </c>
      <c r="C60" s="38"/>
      <c r="D60" s="38"/>
      <c r="E60" s="38"/>
      <c r="F60" s="38"/>
    </row>
    <row r="61" spans="1:6" ht="30" customHeight="1" x14ac:dyDescent="0.25">
      <c r="A61" s="11"/>
      <c r="B61" s="10" t="s">
        <v>64</v>
      </c>
      <c r="C61" s="38"/>
      <c r="D61" s="38"/>
      <c r="E61" s="38"/>
      <c r="F61" s="38"/>
    </row>
    <row r="62" spans="1:6" ht="30" customHeight="1" x14ac:dyDescent="0.25">
      <c r="A62" s="11"/>
      <c r="B62" s="10" t="s">
        <v>65</v>
      </c>
      <c r="C62" s="38"/>
      <c r="D62" s="38"/>
      <c r="E62" s="38"/>
      <c r="F62" s="38"/>
    </row>
    <row r="63" spans="1:6" ht="30" customHeight="1" x14ac:dyDescent="0.25">
      <c r="A63" s="11"/>
      <c r="B63" s="10" t="s">
        <v>135</v>
      </c>
      <c r="C63" s="38"/>
      <c r="D63" s="38"/>
      <c r="E63" s="38"/>
      <c r="F63" s="38"/>
    </row>
    <row r="64" spans="1:6" ht="30" customHeight="1" x14ac:dyDescent="0.25">
      <c r="A64" s="11"/>
      <c r="B64" s="10"/>
      <c r="C64" s="38"/>
      <c r="D64" s="38"/>
      <c r="E64" s="38"/>
      <c r="F64" s="38"/>
    </row>
    <row r="65" spans="1:6" ht="30" customHeight="1" x14ac:dyDescent="0.25">
      <c r="A65" s="11"/>
      <c r="B65" s="10" t="s">
        <v>66</v>
      </c>
      <c r="C65" s="38"/>
      <c r="D65" s="38"/>
      <c r="E65" s="38"/>
      <c r="F65" s="38"/>
    </row>
    <row r="66" spans="1:6" ht="30" customHeight="1" x14ac:dyDescent="0.25">
      <c r="A66" s="11"/>
      <c r="B66" s="10" t="s">
        <v>67</v>
      </c>
      <c r="C66" s="38"/>
      <c r="D66" s="38"/>
      <c r="E66" s="38"/>
      <c r="F66" s="38"/>
    </row>
    <row r="67" spans="1:6" ht="30" customHeight="1" x14ac:dyDescent="0.25">
      <c r="A67" s="11"/>
      <c r="B67" s="10" t="s">
        <v>156</v>
      </c>
      <c r="C67" s="38"/>
      <c r="D67" s="38"/>
      <c r="E67" s="38"/>
      <c r="F67" s="38"/>
    </row>
    <row r="68" spans="1:6" ht="30" customHeight="1" x14ac:dyDescent="0.25">
      <c r="A68" s="11"/>
      <c r="B68" s="10" t="s">
        <v>157</v>
      </c>
      <c r="C68" s="38"/>
      <c r="D68" s="38"/>
      <c r="E68" s="38"/>
      <c r="F68" s="38"/>
    </row>
    <row r="69" spans="1:6" ht="30" customHeight="1" x14ac:dyDescent="0.25">
      <c r="A69" s="11"/>
      <c r="B69" s="10"/>
      <c r="C69" s="38"/>
      <c r="D69" s="38"/>
      <c r="E69" s="38"/>
      <c r="F69" s="38"/>
    </row>
    <row r="70" spans="1:6" ht="30" customHeight="1" x14ac:dyDescent="0.25">
      <c r="A70" s="11"/>
      <c r="B70" s="10" t="s">
        <v>69</v>
      </c>
      <c r="C70" s="38"/>
      <c r="D70" s="38"/>
      <c r="E70" s="38"/>
      <c r="F70" s="38"/>
    </row>
    <row r="71" spans="1:6" ht="30" customHeight="1" x14ac:dyDescent="0.25">
      <c r="A71" s="11"/>
      <c r="B71" s="10" t="s">
        <v>70</v>
      </c>
      <c r="C71" s="38"/>
      <c r="D71" s="38"/>
      <c r="E71" s="38"/>
      <c r="F71" s="38"/>
    </row>
    <row r="72" spans="1:6" ht="30" customHeight="1" x14ac:dyDescent="0.25">
      <c r="A72" s="11"/>
      <c r="B72" s="10" t="s">
        <v>71</v>
      </c>
      <c r="C72" s="38"/>
      <c r="D72" s="38"/>
      <c r="E72" s="38"/>
      <c r="F72" s="38"/>
    </row>
    <row r="73" spans="1:6" ht="30" customHeight="1" x14ac:dyDescent="0.25">
      <c r="A73" s="11"/>
      <c r="B73" s="10" t="s">
        <v>72</v>
      </c>
      <c r="C73" s="38"/>
      <c r="D73" s="38"/>
      <c r="E73" s="38"/>
      <c r="F73" s="38"/>
    </row>
    <row r="74" spans="1:6" ht="30" customHeight="1" x14ac:dyDescent="0.25">
      <c r="A74" s="11"/>
      <c r="B74" s="10" t="s">
        <v>73</v>
      </c>
      <c r="C74" s="38"/>
      <c r="D74" s="38"/>
      <c r="E74" s="38"/>
      <c r="F74" s="38"/>
    </row>
    <row r="75" spans="1:6" ht="30" customHeight="1" x14ac:dyDescent="0.25">
      <c r="A75" s="11"/>
      <c r="B75" s="10" t="s">
        <v>74</v>
      </c>
      <c r="C75" s="38"/>
      <c r="D75" s="38"/>
      <c r="E75" s="38"/>
      <c r="F75" s="38"/>
    </row>
    <row r="76" spans="1:6" ht="30" customHeight="1" x14ac:dyDescent="0.25">
      <c r="A76" s="11"/>
      <c r="B76" s="10" t="s">
        <v>75</v>
      </c>
      <c r="C76" s="38"/>
      <c r="D76" s="38"/>
      <c r="E76" s="38"/>
      <c r="F76" s="38"/>
    </row>
    <row r="77" spans="1:6" ht="30" customHeight="1" x14ac:dyDescent="0.25">
      <c r="A77" s="11"/>
      <c r="B77" s="10" t="s">
        <v>76</v>
      </c>
      <c r="C77" s="38"/>
      <c r="D77" s="38"/>
      <c r="E77" s="38"/>
      <c r="F77" s="38"/>
    </row>
    <row r="78" spans="1:6" ht="30" customHeight="1" x14ac:dyDescent="0.25">
      <c r="A78" s="11"/>
      <c r="B78" s="10" t="s">
        <v>77</v>
      </c>
      <c r="C78" s="38"/>
      <c r="D78" s="38"/>
      <c r="E78" s="38"/>
      <c r="F78" s="38"/>
    </row>
    <row r="79" spans="1:6" ht="36.75" customHeight="1" x14ac:dyDescent="0.25">
      <c r="A79" s="11"/>
      <c r="B79" s="10" t="s">
        <v>78</v>
      </c>
      <c r="C79" s="38"/>
      <c r="D79" s="38"/>
      <c r="E79" s="38"/>
      <c r="F79" s="38"/>
    </row>
    <row r="80" spans="1:6" ht="30" customHeight="1" x14ac:dyDescent="0.25">
      <c r="A80" s="11"/>
      <c r="B80" s="10" t="s">
        <v>79</v>
      </c>
      <c r="C80" s="38"/>
      <c r="D80" s="38"/>
      <c r="E80" s="38"/>
      <c r="F80" s="38"/>
    </row>
    <row r="81" spans="1:6" ht="30" customHeight="1" x14ac:dyDescent="0.25">
      <c r="A81" s="11"/>
      <c r="B81" s="10" t="s">
        <v>158</v>
      </c>
      <c r="C81" s="38"/>
      <c r="D81" s="38"/>
      <c r="E81" s="38"/>
      <c r="F81" s="38"/>
    </row>
    <row r="82" spans="1:6" ht="30" customHeight="1" x14ac:dyDescent="0.25">
      <c r="A82" s="11"/>
      <c r="B82" s="10" t="s">
        <v>159</v>
      </c>
      <c r="C82" s="38"/>
      <c r="D82" s="38"/>
      <c r="E82" s="38"/>
      <c r="F82" s="38"/>
    </row>
    <row r="83" spans="1:6" ht="30" customHeight="1" x14ac:dyDescent="0.25">
      <c r="A83" s="11"/>
      <c r="B83" s="10" t="s">
        <v>82</v>
      </c>
      <c r="C83" s="38"/>
      <c r="D83" s="38"/>
      <c r="E83" s="38"/>
      <c r="F83" s="38"/>
    </row>
    <row r="84" spans="1:6" ht="30" customHeight="1" x14ac:dyDescent="0.25">
      <c r="A84" s="11"/>
      <c r="B84" s="10" t="s">
        <v>83</v>
      </c>
      <c r="C84" s="38"/>
      <c r="D84" s="38"/>
      <c r="E84" s="38"/>
      <c r="F84" s="38"/>
    </row>
    <row r="85" spans="1:6" ht="30" customHeight="1" x14ac:dyDescent="0.25">
      <c r="A85" s="11"/>
      <c r="B85" s="10" t="s">
        <v>160</v>
      </c>
      <c r="C85" s="38"/>
      <c r="D85" s="38"/>
      <c r="E85" s="38"/>
      <c r="F85" s="38"/>
    </row>
    <row r="86" spans="1:6" ht="30" customHeight="1" x14ac:dyDescent="0.25">
      <c r="A86" s="11"/>
      <c r="B86" s="10" t="s">
        <v>161</v>
      </c>
      <c r="C86" s="38"/>
      <c r="D86" s="38"/>
      <c r="E86" s="38"/>
      <c r="F86" s="38"/>
    </row>
    <row r="87" spans="1:6" ht="30" customHeight="1" x14ac:dyDescent="0.25">
      <c r="A87" s="11"/>
      <c r="B87" s="10" t="s">
        <v>162</v>
      </c>
      <c r="C87" s="38"/>
      <c r="D87" s="38"/>
      <c r="E87" s="38"/>
      <c r="F87" s="38"/>
    </row>
    <row r="88" spans="1:6" ht="30" customHeight="1" x14ac:dyDescent="0.25">
      <c r="A88" s="11"/>
      <c r="B88" s="10" t="s">
        <v>163</v>
      </c>
      <c r="C88" s="38"/>
      <c r="D88" s="38"/>
      <c r="E88" s="38"/>
      <c r="F88" s="38"/>
    </row>
    <row r="89" spans="1:6" ht="30" customHeight="1" x14ac:dyDescent="0.25">
      <c r="A89" s="11"/>
      <c r="B89" s="10" t="s">
        <v>164</v>
      </c>
      <c r="C89" s="38"/>
      <c r="D89" s="38"/>
      <c r="E89" s="38"/>
      <c r="F89" s="38"/>
    </row>
    <row r="90" spans="1:6" ht="30" customHeight="1" x14ac:dyDescent="0.25">
      <c r="A90" s="11"/>
      <c r="B90" s="10" t="s">
        <v>165</v>
      </c>
      <c r="C90" s="38"/>
      <c r="D90" s="38"/>
      <c r="E90" s="38"/>
      <c r="F90" s="38"/>
    </row>
    <row r="91" spans="1:6" ht="30" customHeight="1" x14ac:dyDescent="0.25">
      <c r="A91" s="11"/>
      <c r="B91" s="10" t="s">
        <v>166</v>
      </c>
      <c r="C91" s="38"/>
      <c r="D91" s="38"/>
      <c r="E91" s="38"/>
      <c r="F91" s="38"/>
    </row>
    <row r="92" spans="1:6" ht="30" customHeight="1" x14ac:dyDescent="0.25">
      <c r="A92" s="11"/>
      <c r="B92" s="10" t="s">
        <v>167</v>
      </c>
      <c r="C92" s="38"/>
      <c r="D92" s="38"/>
      <c r="E92" s="38"/>
      <c r="F92" s="38"/>
    </row>
    <row r="93" spans="1:6" ht="30" customHeight="1" x14ac:dyDescent="0.25">
      <c r="A93" s="11"/>
      <c r="B93" s="10" t="s">
        <v>168</v>
      </c>
      <c r="C93" s="38"/>
      <c r="D93" s="38"/>
      <c r="E93" s="38"/>
      <c r="F93" s="38"/>
    </row>
    <row r="94" spans="1:6" ht="30" customHeight="1" x14ac:dyDescent="0.25">
      <c r="A94" s="11"/>
      <c r="B94" s="10"/>
      <c r="C94" s="38"/>
      <c r="D94" s="38"/>
      <c r="E94" s="38"/>
      <c r="F94" s="38"/>
    </row>
    <row r="95" spans="1:6" ht="30" customHeight="1" x14ac:dyDescent="0.25">
      <c r="A95" s="11"/>
      <c r="B95" s="10" t="s">
        <v>91</v>
      </c>
      <c r="C95" s="38"/>
      <c r="D95" s="38"/>
      <c r="E95" s="38"/>
      <c r="F95" s="38"/>
    </row>
    <row r="96" spans="1:6" ht="30" customHeight="1" x14ac:dyDescent="0.25">
      <c r="A96" s="11"/>
      <c r="B96" s="10" t="s">
        <v>92</v>
      </c>
      <c r="C96" s="38"/>
      <c r="D96" s="38"/>
      <c r="E96" s="38"/>
      <c r="F96" s="38"/>
    </row>
    <row r="97" spans="1:6" ht="30" customHeight="1" x14ac:dyDescent="0.25">
      <c r="A97" s="11"/>
      <c r="B97" s="10" t="s">
        <v>93</v>
      </c>
      <c r="C97" s="38"/>
      <c r="D97" s="38"/>
      <c r="E97" s="38"/>
      <c r="F97" s="38"/>
    </row>
    <row r="98" spans="1:6" ht="30" customHeight="1" x14ac:dyDescent="0.25">
      <c r="A98" s="11"/>
      <c r="B98" s="10" t="s">
        <v>131</v>
      </c>
      <c r="C98" s="38"/>
      <c r="D98" s="38"/>
      <c r="E98" s="38"/>
      <c r="F98" s="38"/>
    </row>
    <row r="99" spans="1:6" s="78" customFormat="1" ht="30" customHeight="1" x14ac:dyDescent="0.25">
      <c r="A99" s="51" t="s">
        <v>9</v>
      </c>
      <c r="B99" s="52" t="s">
        <v>94</v>
      </c>
      <c r="C99" s="53">
        <f>C100</f>
        <v>0</v>
      </c>
      <c r="D99" s="53">
        <f>D100</f>
        <v>0</v>
      </c>
      <c r="E99" s="53">
        <f t="shared" ref="E99:F99" si="3">E100</f>
        <v>0</v>
      </c>
      <c r="F99" s="53">
        <f t="shared" si="3"/>
        <v>0</v>
      </c>
    </row>
    <row r="100" spans="1:6" ht="30" customHeight="1" x14ac:dyDescent="0.25">
      <c r="A100" s="11" t="s">
        <v>1</v>
      </c>
      <c r="B100" s="10" t="s">
        <v>95</v>
      </c>
      <c r="C100" s="38">
        <v>0</v>
      </c>
      <c r="D100" s="38">
        <v>0</v>
      </c>
      <c r="E100" s="38"/>
      <c r="F100" s="38"/>
    </row>
    <row r="101" spans="1:6" s="78" customFormat="1" ht="30" customHeight="1" x14ac:dyDescent="0.25">
      <c r="A101" s="51" t="s">
        <v>11</v>
      </c>
      <c r="B101" s="52" t="s">
        <v>96</v>
      </c>
      <c r="C101" s="53">
        <f>C102+C103+C104+C105</f>
        <v>0</v>
      </c>
      <c r="D101" s="53">
        <f t="shared" ref="D101:F101" si="4">D102+D103+D104+D105</f>
        <v>0</v>
      </c>
      <c r="E101" s="53">
        <f t="shared" si="4"/>
        <v>0</v>
      </c>
      <c r="F101" s="53">
        <f t="shared" si="4"/>
        <v>0</v>
      </c>
    </row>
    <row r="102" spans="1:6" ht="30" customHeight="1" x14ac:dyDescent="0.25">
      <c r="A102" s="11"/>
      <c r="B102" s="10" t="s">
        <v>97</v>
      </c>
      <c r="C102" s="38"/>
      <c r="D102" s="38"/>
      <c r="E102" s="38"/>
      <c r="F102" s="38"/>
    </row>
    <row r="103" spans="1:6" ht="30" customHeight="1" x14ac:dyDescent="0.25">
      <c r="A103" s="11"/>
      <c r="B103" s="10" t="s">
        <v>98</v>
      </c>
      <c r="C103" s="38"/>
      <c r="D103" s="38"/>
      <c r="E103" s="38"/>
      <c r="F103" s="38"/>
    </row>
    <row r="104" spans="1:6" s="84" customFormat="1" ht="30" customHeight="1" x14ac:dyDescent="0.25">
      <c r="A104" s="11"/>
      <c r="B104" s="10" t="s">
        <v>170</v>
      </c>
      <c r="C104" s="38"/>
      <c r="D104" s="38"/>
      <c r="E104" s="38"/>
      <c r="F104" s="38"/>
    </row>
    <row r="105" spans="1:6" s="84" customFormat="1" ht="30" customHeight="1" x14ac:dyDescent="0.25">
      <c r="A105" s="11"/>
      <c r="B105" s="10" t="s">
        <v>99</v>
      </c>
      <c r="C105" s="38"/>
      <c r="D105" s="38"/>
      <c r="E105" s="38"/>
      <c r="F105" s="38"/>
    </row>
    <row r="106" spans="1:6" s="78" customFormat="1" ht="30" customHeight="1" x14ac:dyDescent="0.25">
      <c r="A106" s="51" t="s">
        <v>15</v>
      </c>
      <c r="B106" s="52" t="s">
        <v>100</v>
      </c>
      <c r="C106" s="53">
        <f>C107</f>
        <v>0</v>
      </c>
      <c r="D106" s="53">
        <f>D107</f>
        <v>0</v>
      </c>
      <c r="E106" s="53">
        <f t="shared" ref="E106:F106" si="5">E107</f>
        <v>0</v>
      </c>
      <c r="F106" s="53">
        <f t="shared" si="5"/>
        <v>0</v>
      </c>
    </row>
    <row r="107" spans="1:6" ht="30" customHeight="1" x14ac:dyDescent="0.25">
      <c r="A107" s="41"/>
      <c r="B107" s="19" t="s">
        <v>101</v>
      </c>
      <c r="C107" s="38">
        <v>0</v>
      </c>
      <c r="D107" s="38">
        <v>0</v>
      </c>
      <c r="E107" s="38"/>
      <c r="F107" s="38"/>
    </row>
    <row r="108" spans="1:6" s="54" customFormat="1" ht="30" customHeight="1" x14ac:dyDescent="0.25">
      <c r="A108" s="51" t="s">
        <v>19</v>
      </c>
      <c r="B108" s="52" t="s">
        <v>144</v>
      </c>
      <c r="C108" s="53">
        <f>C109</f>
        <v>0</v>
      </c>
      <c r="D108" s="53">
        <f>D109</f>
        <v>0</v>
      </c>
      <c r="E108" s="53">
        <f t="shared" ref="E108" si="6">E109</f>
        <v>0</v>
      </c>
      <c r="F108" s="53">
        <f>F109</f>
        <v>0</v>
      </c>
    </row>
    <row r="109" spans="1:6" s="8" customFormat="1" ht="30" customHeight="1" x14ac:dyDescent="0.25">
      <c r="A109" s="41"/>
      <c r="B109" s="19" t="s">
        <v>144</v>
      </c>
      <c r="C109" s="38"/>
      <c r="D109" s="38"/>
      <c r="E109" s="38"/>
      <c r="F109" s="38"/>
    </row>
    <row r="110" spans="1:6" s="78" customFormat="1" ht="30" customHeight="1" x14ac:dyDescent="0.25">
      <c r="A110" s="51" t="s">
        <v>21</v>
      </c>
      <c r="B110" s="52" t="s">
        <v>102</v>
      </c>
      <c r="C110" s="53">
        <f>C111+C112+C113+C114+C115+C116+C117+C118+C119+C120+C121+C122+C123+C124+C125+C126</f>
        <v>0</v>
      </c>
      <c r="D110" s="53">
        <f>D111+D112+D113+D114+D115+D116+D117+D118+D119+D120+D121+D122+D123+D124+D125+D126</f>
        <v>0</v>
      </c>
      <c r="E110" s="53">
        <f t="shared" ref="E110:F110" si="7">E111+E112+E113+E114+E115+E116+E117+E118+E119+E120+E121+E122+E123+E124+E125+E126</f>
        <v>0</v>
      </c>
      <c r="F110" s="53">
        <f t="shared" si="7"/>
        <v>0</v>
      </c>
    </row>
    <row r="111" spans="1:6" ht="30" customHeight="1" x14ac:dyDescent="0.25">
      <c r="A111" s="11"/>
      <c r="B111" s="10" t="s">
        <v>103</v>
      </c>
      <c r="C111" s="38"/>
      <c r="D111" s="38"/>
      <c r="E111" s="38"/>
      <c r="F111" s="38"/>
    </row>
    <row r="112" spans="1:6" ht="30" customHeight="1" x14ac:dyDescent="0.25">
      <c r="A112" s="11"/>
      <c r="B112" s="10" t="s">
        <v>104</v>
      </c>
      <c r="C112" s="38"/>
      <c r="D112" s="38"/>
      <c r="E112" s="38"/>
      <c r="F112" s="38"/>
    </row>
    <row r="113" spans="1:6" ht="30" customHeight="1" x14ac:dyDescent="0.25">
      <c r="A113" s="11"/>
      <c r="B113" s="10" t="s">
        <v>105</v>
      </c>
      <c r="C113" s="38"/>
      <c r="D113" s="38"/>
      <c r="E113" s="38"/>
      <c r="F113" s="38"/>
    </row>
    <row r="114" spans="1:6" ht="30" customHeight="1" x14ac:dyDescent="0.25">
      <c r="A114" s="11" t="s">
        <v>1</v>
      </c>
      <c r="B114" s="10" t="s">
        <v>106</v>
      </c>
      <c r="C114" s="38"/>
      <c r="D114" s="38"/>
      <c r="E114" s="38"/>
      <c r="F114" s="38"/>
    </row>
    <row r="115" spans="1:6" ht="30" customHeight="1" x14ac:dyDescent="0.25">
      <c r="A115" s="11"/>
      <c r="B115" s="10" t="s">
        <v>107</v>
      </c>
      <c r="C115" s="38"/>
      <c r="D115" s="38"/>
      <c r="E115" s="38"/>
      <c r="F115" s="38"/>
    </row>
    <row r="116" spans="1:6" ht="30" customHeight="1" x14ac:dyDescent="0.25">
      <c r="A116" s="11"/>
      <c r="B116" s="10" t="s">
        <v>108</v>
      </c>
      <c r="C116" s="38"/>
      <c r="D116" s="38"/>
      <c r="E116" s="38"/>
      <c r="F116" s="38"/>
    </row>
    <row r="117" spans="1:6" ht="30" customHeight="1" x14ac:dyDescent="0.25">
      <c r="A117" s="11"/>
      <c r="B117" s="10" t="s">
        <v>109</v>
      </c>
      <c r="C117" s="38"/>
      <c r="D117" s="38"/>
      <c r="E117" s="38"/>
      <c r="F117" s="38"/>
    </row>
    <row r="118" spans="1:6" ht="30" customHeight="1" x14ac:dyDescent="0.25">
      <c r="A118" s="11"/>
      <c r="B118" s="10" t="s">
        <v>110</v>
      </c>
      <c r="C118" s="38"/>
      <c r="D118" s="38"/>
      <c r="E118" s="38"/>
      <c r="F118" s="38"/>
    </row>
    <row r="119" spans="1:6" ht="30" customHeight="1" x14ac:dyDescent="0.25">
      <c r="A119" s="11"/>
      <c r="B119" s="10" t="s">
        <v>111</v>
      </c>
      <c r="C119" s="38"/>
      <c r="D119" s="38"/>
      <c r="E119" s="38"/>
      <c r="F119" s="38"/>
    </row>
    <row r="120" spans="1:6" ht="30" customHeight="1" x14ac:dyDescent="0.25">
      <c r="A120" s="11"/>
      <c r="B120" s="10" t="s">
        <v>112</v>
      </c>
      <c r="C120" s="38"/>
      <c r="D120" s="38"/>
      <c r="E120" s="38"/>
      <c r="F120" s="38"/>
    </row>
    <row r="121" spans="1:6" ht="30" customHeight="1" x14ac:dyDescent="0.25">
      <c r="A121" s="11"/>
      <c r="B121" s="10" t="s">
        <v>113</v>
      </c>
      <c r="C121" s="38"/>
      <c r="D121" s="38"/>
      <c r="E121" s="38"/>
      <c r="F121" s="38"/>
    </row>
    <row r="122" spans="1:6" ht="30" customHeight="1" x14ac:dyDescent="0.25">
      <c r="A122" s="11"/>
      <c r="B122" s="10" t="s">
        <v>114</v>
      </c>
      <c r="C122" s="38"/>
      <c r="D122" s="38"/>
      <c r="E122" s="38"/>
      <c r="F122" s="38"/>
    </row>
    <row r="123" spans="1:6" ht="30" customHeight="1" x14ac:dyDescent="0.25">
      <c r="A123" s="11"/>
      <c r="B123" s="10" t="s">
        <v>115</v>
      </c>
      <c r="C123" s="38"/>
      <c r="D123" s="38"/>
      <c r="E123" s="38"/>
      <c r="F123" s="38"/>
    </row>
    <row r="124" spans="1:6" ht="30" customHeight="1" x14ac:dyDescent="0.25">
      <c r="A124" s="11"/>
      <c r="B124" s="10" t="s">
        <v>116</v>
      </c>
      <c r="C124" s="38"/>
      <c r="D124" s="38"/>
      <c r="E124" s="38"/>
      <c r="F124" s="38"/>
    </row>
    <row r="125" spans="1:6" ht="30" customHeight="1" x14ac:dyDescent="0.25">
      <c r="A125" s="11"/>
      <c r="B125" s="10" t="s">
        <v>117</v>
      </c>
      <c r="C125" s="38"/>
      <c r="D125" s="38"/>
      <c r="E125" s="38"/>
      <c r="F125" s="38"/>
    </row>
    <row r="126" spans="1:6" ht="30" customHeight="1" x14ac:dyDescent="0.25">
      <c r="A126" s="11"/>
      <c r="B126" s="10" t="s">
        <v>118</v>
      </c>
      <c r="C126" s="38"/>
      <c r="D126" s="38"/>
      <c r="E126" s="38"/>
      <c r="F126" s="38"/>
    </row>
    <row r="127" spans="1:6" s="78" customFormat="1" ht="30" customHeight="1" x14ac:dyDescent="0.25">
      <c r="A127" s="56" t="s">
        <v>23</v>
      </c>
      <c r="B127" s="57" t="s">
        <v>119</v>
      </c>
      <c r="C127" s="58">
        <f>C128+C129+C130</f>
        <v>0</v>
      </c>
      <c r="D127" s="58">
        <f t="shared" ref="D127:F127" si="8">D128+D129+D130</f>
        <v>0</v>
      </c>
      <c r="E127" s="58">
        <f t="shared" si="8"/>
        <v>0</v>
      </c>
      <c r="F127" s="58">
        <f t="shared" si="8"/>
        <v>0</v>
      </c>
    </row>
    <row r="128" spans="1:6" ht="30" customHeight="1" x14ac:dyDescent="0.25">
      <c r="A128" s="11"/>
      <c r="B128" s="10" t="s">
        <v>120</v>
      </c>
      <c r="C128" s="38">
        <v>0</v>
      </c>
      <c r="D128" s="38">
        <v>0</v>
      </c>
      <c r="E128" s="38"/>
      <c r="F128" s="38"/>
    </row>
    <row r="129" spans="1:6" ht="30" customHeight="1" x14ac:dyDescent="0.25">
      <c r="A129" s="11"/>
      <c r="B129" s="10" t="s">
        <v>171</v>
      </c>
      <c r="C129" s="38"/>
      <c r="D129" s="38"/>
      <c r="E129" s="38"/>
      <c r="F129" s="88">
        <v>0</v>
      </c>
    </row>
    <row r="130" spans="1:6" ht="30" customHeight="1" x14ac:dyDescent="0.25">
      <c r="A130" s="11"/>
      <c r="B130" s="10" t="s">
        <v>172</v>
      </c>
      <c r="C130" s="38"/>
      <c r="D130" s="38"/>
      <c r="E130" s="38"/>
      <c r="F130" s="88">
        <v>0</v>
      </c>
    </row>
    <row r="131" spans="1:6" s="78" customFormat="1" ht="30" customHeight="1" x14ac:dyDescent="0.25">
      <c r="A131" s="56" t="s">
        <v>25</v>
      </c>
      <c r="B131" s="57" t="s">
        <v>122</v>
      </c>
      <c r="C131" s="58">
        <f>C132+C133+C134+C135</f>
        <v>0</v>
      </c>
      <c r="D131" s="58">
        <f>D132+D133+D134+D135</f>
        <v>0</v>
      </c>
      <c r="E131" s="58">
        <f t="shared" ref="E131:F131" si="9">E132+E133+E134+E135</f>
        <v>0</v>
      </c>
      <c r="F131" s="58">
        <f t="shared" si="9"/>
        <v>0</v>
      </c>
    </row>
    <row r="132" spans="1:6" s="75" customFormat="1" ht="30" customHeight="1" x14ac:dyDescent="0.25">
      <c r="A132" s="46"/>
      <c r="B132" s="21" t="s">
        <v>123</v>
      </c>
      <c r="C132" s="38">
        <v>0</v>
      </c>
      <c r="D132" s="38">
        <v>0</v>
      </c>
      <c r="E132" s="38"/>
      <c r="F132" s="38"/>
    </row>
    <row r="133" spans="1:6" ht="51" customHeight="1" x14ac:dyDescent="0.25">
      <c r="A133" s="11"/>
      <c r="B133" s="10" t="s">
        <v>124</v>
      </c>
      <c r="C133" s="38">
        <v>0</v>
      </c>
      <c r="D133" s="38">
        <v>0</v>
      </c>
      <c r="E133" s="38"/>
      <c r="F133" s="38"/>
    </row>
    <row r="134" spans="1:6" ht="30" customHeight="1" x14ac:dyDescent="0.25">
      <c r="A134" s="11"/>
      <c r="B134" s="10" t="s">
        <v>125</v>
      </c>
      <c r="C134" s="38">
        <v>0</v>
      </c>
      <c r="D134" s="38">
        <v>0</v>
      </c>
      <c r="E134" s="38"/>
      <c r="F134" s="38"/>
    </row>
    <row r="135" spans="1:6" ht="30" customHeight="1" x14ac:dyDescent="0.25">
      <c r="A135" s="11"/>
      <c r="B135" s="10" t="s">
        <v>126</v>
      </c>
      <c r="C135" s="38">
        <v>0</v>
      </c>
      <c r="D135" s="38">
        <v>0</v>
      </c>
      <c r="E135" s="38"/>
      <c r="F135" s="38"/>
    </row>
    <row r="136" spans="1:6" s="77" customFormat="1" ht="30" customHeight="1" x14ac:dyDescent="0.25">
      <c r="A136" s="15" t="s">
        <v>27</v>
      </c>
      <c r="B136" s="25" t="s">
        <v>128</v>
      </c>
      <c r="C136" s="29">
        <f t="shared" ref="C136:F136" si="10">C9-C29</f>
        <v>0</v>
      </c>
      <c r="D136" s="29">
        <f t="shared" si="10"/>
        <v>-1197.71</v>
      </c>
      <c r="E136" s="29">
        <f t="shared" si="10"/>
        <v>0</v>
      </c>
      <c r="F136" s="29">
        <f t="shared" si="10"/>
        <v>0</v>
      </c>
    </row>
  </sheetData>
  <mergeCells count="13">
    <mergeCell ref="F6:F8"/>
    <mergeCell ref="B4:E4"/>
    <mergeCell ref="F26:F28"/>
    <mergeCell ref="A6:A8"/>
    <mergeCell ref="B6:B8"/>
    <mergeCell ref="C6:C8"/>
    <mergeCell ref="D6:D8"/>
    <mergeCell ref="E6:E8"/>
    <mergeCell ref="E26:E28"/>
    <mergeCell ref="A26:A28"/>
    <mergeCell ref="B26:B28"/>
    <mergeCell ref="C26:C28"/>
    <mergeCell ref="D26:D28"/>
  </mergeCells>
  <pageMargins left="0.70866141732283472" right="0.70866141732283472" top="0.74803149606299213" bottom="0.74803149606299213" header="0.31496062992125984" footer="0.31496062992125984"/>
  <pageSetup paperSize="9" scale="57" fitToHeight="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134"/>
  <sheetViews>
    <sheetView topLeftCell="A105" workbookViewId="0">
      <selection activeCell="E107" sqref="E107"/>
    </sheetView>
  </sheetViews>
  <sheetFormatPr defaultRowHeight="15" x14ac:dyDescent="0.25"/>
  <cols>
    <col min="1" max="1" width="7.140625" style="40" customWidth="1"/>
    <col min="2" max="2" width="31.140625" style="47" customWidth="1"/>
    <col min="3" max="3" width="17.5703125" style="30" customWidth="1"/>
    <col min="4" max="5" width="19.42578125" style="30" customWidth="1"/>
    <col min="6" max="16384" width="9.140625" style="47"/>
  </cols>
  <sheetData>
    <row r="1" spans="1:5" s="76" customFormat="1" x14ac:dyDescent="0.25">
      <c r="A1" s="13"/>
      <c r="B1" s="16"/>
      <c r="C1" s="26"/>
      <c r="D1" s="26"/>
      <c r="E1" s="26"/>
    </row>
    <row r="2" spans="1:5" s="78" customFormat="1" x14ac:dyDescent="0.25">
      <c r="A2" s="66"/>
      <c r="B2" s="17" t="s">
        <v>0</v>
      </c>
      <c r="C2" s="67"/>
      <c r="D2" s="67"/>
      <c r="E2" s="67"/>
    </row>
    <row r="3" spans="1:5" s="78" customFormat="1" ht="15.75" x14ac:dyDescent="0.25">
      <c r="A3" s="68" t="s">
        <v>1</v>
      </c>
      <c r="B3" s="87" t="s">
        <v>140</v>
      </c>
      <c r="C3" s="28"/>
      <c r="D3" s="28"/>
      <c r="E3" s="28"/>
    </row>
    <row r="4" spans="1:5" s="78" customFormat="1" ht="15.75" x14ac:dyDescent="0.25">
      <c r="A4" s="68"/>
      <c r="B4" s="99" t="s">
        <v>141</v>
      </c>
      <c r="C4" s="99"/>
      <c r="D4" s="99"/>
      <c r="E4" s="69"/>
    </row>
    <row r="5" spans="1:5" s="76" customFormat="1" ht="15.75" x14ac:dyDescent="0.25">
      <c r="A5" s="1"/>
      <c r="B5" s="16"/>
      <c r="C5" s="26"/>
      <c r="D5" s="26"/>
      <c r="E5" s="26"/>
    </row>
    <row r="6" spans="1:5" s="76" customFormat="1" ht="15" customHeight="1" x14ac:dyDescent="0.25">
      <c r="A6" s="100" t="s">
        <v>1</v>
      </c>
      <c r="B6" s="103" t="s">
        <v>2</v>
      </c>
      <c r="C6" s="123" t="s">
        <v>142</v>
      </c>
      <c r="D6" s="123" t="s">
        <v>143</v>
      </c>
      <c r="E6" s="123" t="s">
        <v>139</v>
      </c>
    </row>
    <row r="7" spans="1:5" s="76" customFormat="1" ht="15" customHeight="1" x14ac:dyDescent="0.25">
      <c r="A7" s="101"/>
      <c r="B7" s="104"/>
      <c r="C7" s="124"/>
      <c r="D7" s="124"/>
      <c r="E7" s="124"/>
    </row>
    <row r="8" spans="1:5" s="76" customFormat="1" ht="25.5" customHeight="1" x14ac:dyDescent="0.25">
      <c r="A8" s="102"/>
      <c r="B8" s="105"/>
      <c r="C8" s="125"/>
      <c r="D8" s="125"/>
      <c r="E8" s="125"/>
    </row>
    <row r="9" spans="1:5" s="76" customFormat="1" ht="30" customHeight="1" x14ac:dyDescent="0.25">
      <c r="A9" s="2" t="s">
        <v>3</v>
      </c>
      <c r="B9" s="18" t="s">
        <v>4</v>
      </c>
      <c r="C9" s="3">
        <f>C10+C11+C12+C13+C14+C15+C16+C17+C18+C19+C20+C21+C22+C23+C24+C25</f>
        <v>0</v>
      </c>
      <c r="D9" s="3">
        <f>D10+D11+D12+D13+D14+D15+D16+D17+D18+D19+D20+D21+D22+D23+D24+D25</f>
        <v>0</v>
      </c>
      <c r="E9" s="3">
        <f>E10+E11+E12+E13+E14+E15+E16+E17+E18+E19+E20+E21+E22+E23+E24+E25</f>
        <v>0</v>
      </c>
    </row>
    <row r="10" spans="1:5" ht="30" customHeight="1" x14ac:dyDescent="0.25">
      <c r="A10" s="37" t="s">
        <v>5</v>
      </c>
      <c r="B10" s="19" t="s">
        <v>6</v>
      </c>
      <c r="C10" s="38"/>
      <c r="D10" s="38"/>
      <c r="E10" s="38"/>
    </row>
    <row r="11" spans="1:5" ht="30" customHeight="1" x14ac:dyDescent="0.25">
      <c r="A11" s="39" t="s">
        <v>7</v>
      </c>
      <c r="B11" s="10" t="s">
        <v>8</v>
      </c>
      <c r="C11" s="38"/>
      <c r="D11" s="38"/>
      <c r="E11" s="38"/>
    </row>
    <row r="12" spans="1:5" ht="30" customHeight="1" x14ac:dyDescent="0.25">
      <c r="A12" s="39" t="s">
        <v>9</v>
      </c>
      <c r="B12" s="10" t="s">
        <v>10</v>
      </c>
      <c r="C12" s="38"/>
      <c r="D12" s="38"/>
      <c r="E12" s="38"/>
    </row>
    <row r="13" spans="1:5" ht="30" customHeight="1" x14ac:dyDescent="0.25">
      <c r="A13" s="37" t="s">
        <v>11</v>
      </c>
      <c r="B13" s="10" t="s">
        <v>12</v>
      </c>
      <c r="C13" s="38"/>
      <c r="D13" s="38"/>
      <c r="E13" s="38"/>
    </row>
    <row r="14" spans="1:5" ht="30" customHeight="1" x14ac:dyDescent="0.25">
      <c r="A14" s="39" t="s">
        <v>13</v>
      </c>
      <c r="B14" s="10" t="s">
        <v>14</v>
      </c>
      <c r="C14" s="38"/>
      <c r="D14" s="38"/>
      <c r="E14" s="38"/>
    </row>
    <row r="15" spans="1:5" ht="30" customHeight="1" x14ac:dyDescent="0.25">
      <c r="A15" s="39" t="s">
        <v>15</v>
      </c>
      <c r="B15" s="10" t="s">
        <v>16</v>
      </c>
      <c r="C15" s="38"/>
      <c r="D15" s="38"/>
      <c r="E15" s="38"/>
    </row>
    <row r="16" spans="1:5" ht="30" customHeight="1" x14ac:dyDescent="0.25">
      <c r="A16" s="37" t="s">
        <v>17</v>
      </c>
      <c r="B16" s="10" t="s">
        <v>18</v>
      </c>
      <c r="C16" s="38"/>
      <c r="D16" s="38"/>
      <c r="E16" s="38"/>
    </row>
    <row r="17" spans="1:5" ht="30" customHeight="1" x14ac:dyDescent="0.25">
      <c r="A17" s="39" t="s">
        <v>19</v>
      </c>
      <c r="B17" s="10" t="s">
        <v>20</v>
      </c>
      <c r="C17" s="38"/>
      <c r="D17" s="38"/>
      <c r="E17" s="38"/>
    </row>
    <row r="18" spans="1:5" ht="30" customHeight="1" x14ac:dyDescent="0.25">
      <c r="A18" s="39" t="s">
        <v>21</v>
      </c>
      <c r="B18" s="10" t="s">
        <v>22</v>
      </c>
      <c r="C18" s="38"/>
      <c r="D18" s="38"/>
      <c r="E18" s="38"/>
    </row>
    <row r="19" spans="1:5" ht="30" customHeight="1" x14ac:dyDescent="0.25">
      <c r="A19" s="37" t="s">
        <v>23</v>
      </c>
      <c r="B19" s="10" t="s">
        <v>24</v>
      </c>
      <c r="C19" s="38"/>
      <c r="D19" s="38"/>
      <c r="E19" s="38"/>
    </row>
    <row r="20" spans="1:5" ht="30" customHeight="1" x14ac:dyDescent="0.25">
      <c r="A20" s="39" t="s">
        <v>25</v>
      </c>
      <c r="B20" s="10" t="s">
        <v>26</v>
      </c>
      <c r="C20" s="38"/>
      <c r="D20" s="38"/>
      <c r="E20" s="38"/>
    </row>
    <row r="21" spans="1:5" ht="30" customHeight="1" x14ac:dyDescent="0.25">
      <c r="A21" s="39" t="s">
        <v>27</v>
      </c>
      <c r="B21" s="10" t="s">
        <v>28</v>
      </c>
      <c r="C21" s="38"/>
      <c r="D21" s="38"/>
      <c r="E21" s="38"/>
    </row>
    <row r="22" spans="1:5" ht="30" customHeight="1" x14ac:dyDescent="0.25">
      <c r="A22" s="37" t="s">
        <v>29</v>
      </c>
      <c r="B22" s="10" t="s">
        <v>30</v>
      </c>
      <c r="C22" s="38"/>
      <c r="D22" s="38"/>
      <c r="E22" s="38"/>
    </row>
    <row r="23" spans="1:5" ht="30" customHeight="1" x14ac:dyDescent="0.25">
      <c r="A23" s="39" t="s">
        <v>31</v>
      </c>
      <c r="B23" s="10" t="s">
        <v>32</v>
      </c>
      <c r="C23" s="38"/>
      <c r="D23" s="38"/>
      <c r="E23" s="38"/>
    </row>
    <row r="24" spans="1:5" ht="30" customHeight="1" x14ac:dyDescent="0.25">
      <c r="A24" s="39" t="s">
        <v>33</v>
      </c>
      <c r="B24" s="10" t="s">
        <v>34</v>
      </c>
      <c r="C24" s="38"/>
      <c r="D24" s="38"/>
      <c r="E24" s="38"/>
    </row>
    <row r="25" spans="1:5" ht="30" customHeight="1" x14ac:dyDescent="0.25">
      <c r="A25" s="37" t="s">
        <v>35</v>
      </c>
      <c r="B25" s="10" t="s">
        <v>36</v>
      </c>
      <c r="C25" s="38"/>
      <c r="D25" s="38"/>
      <c r="E25" s="38"/>
    </row>
    <row r="26" spans="1:5" s="76" customFormat="1" ht="30" customHeight="1" x14ac:dyDescent="0.25">
      <c r="A26" s="100" t="s">
        <v>1</v>
      </c>
      <c r="B26" s="109" t="s">
        <v>37</v>
      </c>
      <c r="C26" s="123" t="s">
        <v>142</v>
      </c>
      <c r="D26" s="123" t="s">
        <v>143</v>
      </c>
      <c r="E26" s="123" t="s">
        <v>139</v>
      </c>
    </row>
    <row r="27" spans="1:5" s="76" customFormat="1" ht="25.5" customHeight="1" x14ac:dyDescent="0.25">
      <c r="A27" s="101"/>
      <c r="B27" s="110"/>
      <c r="C27" s="124"/>
      <c r="D27" s="124"/>
      <c r="E27" s="124"/>
    </row>
    <row r="28" spans="1:5" s="76" customFormat="1" ht="30" hidden="1" customHeight="1" x14ac:dyDescent="0.25">
      <c r="A28" s="102"/>
      <c r="B28" s="111"/>
      <c r="C28" s="125"/>
      <c r="D28" s="125"/>
      <c r="E28" s="125"/>
    </row>
    <row r="29" spans="1:5" s="76" customFormat="1" ht="30" customHeight="1" x14ac:dyDescent="0.25">
      <c r="A29" s="6" t="s">
        <v>38</v>
      </c>
      <c r="B29" s="20" t="s">
        <v>39</v>
      </c>
      <c r="C29" s="7">
        <f>C31+C48+C99+C101+C105+C109+C126+C129+C107</f>
        <v>0</v>
      </c>
      <c r="D29" s="7">
        <f>D31+D48+D99+D101+D105+D109+D126+D129+D107</f>
        <v>0</v>
      </c>
      <c r="E29" s="7">
        <f>E31+E48+E99+E101+E105+E109+E126+E129+E107</f>
        <v>0</v>
      </c>
    </row>
    <row r="30" spans="1:5" ht="30" customHeight="1" x14ac:dyDescent="0.25">
      <c r="A30" s="41"/>
      <c r="B30" s="19"/>
      <c r="C30" s="38"/>
      <c r="D30" s="38"/>
      <c r="E30" s="38"/>
    </row>
    <row r="31" spans="1:5" s="78" customFormat="1" ht="30" customHeight="1" x14ac:dyDescent="0.25">
      <c r="A31" s="51" t="s">
        <v>5</v>
      </c>
      <c r="B31" s="52" t="s">
        <v>40</v>
      </c>
      <c r="C31" s="53">
        <f>C32+C33+C34+C35+C36+C37+C38+C39+C40+C41+C42+C43+C44+C45+C46+C47</f>
        <v>0</v>
      </c>
      <c r="D31" s="53">
        <f t="shared" ref="D31:E31" si="0">D32+D33+D34+D35+D36+D37+D38+D39+D40+D41+D42+D43+D44+D45+D46+D47</f>
        <v>0</v>
      </c>
      <c r="E31" s="53">
        <f t="shared" si="0"/>
        <v>0</v>
      </c>
    </row>
    <row r="32" spans="1:5" s="75" customFormat="1" ht="30" customHeight="1" x14ac:dyDescent="0.25">
      <c r="A32" s="44"/>
      <c r="B32" s="21" t="s">
        <v>41</v>
      </c>
      <c r="C32" s="38"/>
      <c r="D32" s="38"/>
      <c r="E32" s="38"/>
    </row>
    <row r="33" spans="1:5" s="75" customFormat="1" ht="30" customHeight="1" x14ac:dyDescent="0.25">
      <c r="A33" s="44"/>
      <c r="B33" s="21" t="s">
        <v>42</v>
      </c>
      <c r="C33" s="38"/>
      <c r="D33" s="38"/>
      <c r="E33" s="38"/>
    </row>
    <row r="34" spans="1:5" ht="30" customHeight="1" x14ac:dyDescent="0.25">
      <c r="A34" s="11" t="s">
        <v>1</v>
      </c>
      <c r="B34" s="10" t="s">
        <v>43</v>
      </c>
      <c r="C34" s="38"/>
      <c r="D34" s="38"/>
      <c r="E34" s="38"/>
    </row>
    <row r="35" spans="1:5" ht="30" customHeight="1" x14ac:dyDescent="0.25">
      <c r="A35" s="11"/>
      <c r="B35" s="10" t="s">
        <v>44</v>
      </c>
      <c r="C35" s="38"/>
      <c r="D35" s="38"/>
      <c r="E35" s="38"/>
    </row>
    <row r="36" spans="1:5" ht="30" customHeight="1" x14ac:dyDescent="0.25">
      <c r="A36" s="11"/>
      <c r="B36" s="10" t="s">
        <v>45</v>
      </c>
      <c r="C36" s="38"/>
      <c r="D36" s="38"/>
      <c r="E36" s="38"/>
    </row>
    <row r="37" spans="1:5" ht="30" customHeight="1" x14ac:dyDescent="0.25">
      <c r="A37" s="11" t="s">
        <v>1</v>
      </c>
      <c r="B37" s="10" t="s">
        <v>46</v>
      </c>
      <c r="C37" s="38"/>
      <c r="D37" s="38"/>
      <c r="E37" s="38"/>
    </row>
    <row r="38" spans="1:5" ht="30" customHeight="1" x14ac:dyDescent="0.25">
      <c r="A38" s="11"/>
      <c r="B38" s="10" t="s">
        <v>47</v>
      </c>
      <c r="C38" s="38"/>
      <c r="D38" s="38"/>
      <c r="E38" s="38"/>
    </row>
    <row r="39" spans="1:5" ht="30" customHeight="1" x14ac:dyDescent="0.25">
      <c r="A39" s="11"/>
      <c r="B39" s="10" t="s">
        <v>48</v>
      </c>
      <c r="C39" s="38"/>
      <c r="D39" s="38"/>
      <c r="E39" s="38"/>
    </row>
    <row r="40" spans="1:5" ht="30" customHeight="1" x14ac:dyDescent="0.25">
      <c r="A40" s="11"/>
      <c r="B40" s="10" t="s">
        <v>49</v>
      </c>
      <c r="C40" s="38"/>
      <c r="D40" s="38"/>
      <c r="E40" s="38"/>
    </row>
    <row r="41" spans="1:5" ht="30" customHeight="1" x14ac:dyDescent="0.25">
      <c r="A41" s="11"/>
      <c r="B41" s="10" t="s">
        <v>132</v>
      </c>
      <c r="C41" s="38"/>
      <c r="D41" s="38"/>
      <c r="E41" s="38"/>
    </row>
    <row r="42" spans="1:5" ht="30" customHeight="1" x14ac:dyDescent="0.25">
      <c r="A42" s="11"/>
      <c r="B42" s="10" t="s">
        <v>138</v>
      </c>
      <c r="C42" s="38"/>
      <c r="D42" s="38"/>
      <c r="E42" s="38"/>
    </row>
    <row r="43" spans="1:5" ht="30" customHeight="1" x14ac:dyDescent="0.25">
      <c r="A43" s="11"/>
      <c r="B43" s="10" t="s">
        <v>50</v>
      </c>
      <c r="C43" s="38"/>
      <c r="D43" s="38"/>
      <c r="E43" s="38"/>
    </row>
    <row r="44" spans="1:5" ht="30" customHeight="1" x14ac:dyDescent="0.25">
      <c r="A44" s="11"/>
      <c r="B44" s="10" t="s">
        <v>51</v>
      </c>
      <c r="C44" s="38"/>
      <c r="D44" s="38"/>
      <c r="E44" s="38"/>
    </row>
    <row r="45" spans="1:5" ht="30" customHeight="1" x14ac:dyDescent="0.25">
      <c r="A45" s="11"/>
      <c r="B45" s="10" t="s">
        <v>133</v>
      </c>
      <c r="C45" s="38"/>
      <c r="D45" s="38"/>
      <c r="E45" s="38"/>
    </row>
    <row r="46" spans="1:5" ht="30" customHeight="1" x14ac:dyDescent="0.25">
      <c r="A46" s="11"/>
      <c r="B46" s="10"/>
      <c r="C46" s="38"/>
      <c r="D46" s="38"/>
      <c r="E46" s="38"/>
    </row>
    <row r="47" spans="1:5" ht="30" customHeight="1" x14ac:dyDescent="0.25">
      <c r="A47" s="11"/>
      <c r="B47" s="10" t="s">
        <v>52</v>
      </c>
      <c r="C47" s="38"/>
      <c r="D47" s="38"/>
      <c r="E47" s="38"/>
    </row>
    <row r="48" spans="1:5" s="78" customFormat="1" ht="30" customHeight="1" x14ac:dyDescent="0.25">
      <c r="A48" s="51" t="s">
        <v>7</v>
      </c>
      <c r="B48" s="52" t="s">
        <v>53</v>
      </c>
      <c r="C48" s="53">
        <f>C49+C50+C51+C52+C53+C54+C55+C56+C57+C58+C59+C60+C61+C62+C63+C64+C65+C66+C67+C68+C69+C70+C71+C72+C73+C75+C76+C77+C78+C79+C80+C81+C82+C83+C84+C85+C86+C87+C88+C89+C90+C91+C92+C93+C94+C95+C96+C97+C98+C74</f>
        <v>0</v>
      </c>
      <c r="D48" s="53">
        <f t="shared" ref="D48:E48" si="1">D49+D50+D51+D52+D53+D54+D55+D56+D57+D58+D59+D60+D61+D62+D63+D64+D65+D66+D67+D68+D69+D70+D71+D72+D73+D75+D76+D77+D78+D79+D80+D81+D82+D83+D84+D85+D86+D87+D88+D89+D90+D91+D92+D93+D94+D95+D96+D97+D98+D74</f>
        <v>0</v>
      </c>
      <c r="E48" s="53">
        <f t="shared" si="1"/>
        <v>0</v>
      </c>
    </row>
    <row r="49" spans="1:5" ht="30" customHeight="1" x14ac:dyDescent="0.25">
      <c r="A49" s="11"/>
      <c r="B49" s="10" t="s">
        <v>54</v>
      </c>
      <c r="C49" s="38"/>
      <c r="D49" s="38"/>
      <c r="E49" s="38"/>
    </row>
    <row r="50" spans="1:5" ht="30" customHeight="1" x14ac:dyDescent="0.25">
      <c r="A50" s="11"/>
      <c r="B50" s="10" t="s">
        <v>55</v>
      </c>
      <c r="C50" s="38"/>
      <c r="D50" s="38"/>
      <c r="E50" s="38"/>
    </row>
    <row r="51" spans="1:5" ht="30" customHeight="1" x14ac:dyDescent="0.25">
      <c r="A51" s="11"/>
      <c r="B51" s="10" t="s">
        <v>56</v>
      </c>
      <c r="C51" s="38"/>
      <c r="D51" s="38"/>
      <c r="E51" s="38"/>
    </row>
    <row r="52" spans="1:5" ht="30" customHeight="1" x14ac:dyDescent="0.25">
      <c r="A52" s="11"/>
      <c r="B52" s="10" t="s">
        <v>57</v>
      </c>
      <c r="C52" s="38"/>
      <c r="D52" s="38"/>
      <c r="E52" s="38"/>
    </row>
    <row r="53" spans="1:5" s="84" customFormat="1" ht="30" customHeight="1" x14ac:dyDescent="0.25">
      <c r="A53" s="11"/>
      <c r="B53" s="10" t="s">
        <v>58</v>
      </c>
      <c r="C53" s="38"/>
      <c r="D53" s="38"/>
      <c r="E53" s="38"/>
    </row>
    <row r="54" spans="1:5" ht="30" customHeight="1" x14ac:dyDescent="0.25">
      <c r="A54" s="11"/>
      <c r="B54" s="10" t="s">
        <v>59</v>
      </c>
      <c r="C54" s="38"/>
      <c r="D54" s="38"/>
      <c r="E54" s="38"/>
    </row>
    <row r="55" spans="1:5" ht="30" customHeight="1" x14ac:dyDescent="0.25">
      <c r="A55" s="11"/>
      <c r="B55" s="22" t="s">
        <v>60</v>
      </c>
      <c r="C55" s="38"/>
      <c r="D55" s="38"/>
      <c r="E55" s="38"/>
    </row>
    <row r="56" spans="1:5" ht="30" customHeight="1" x14ac:dyDescent="0.25">
      <c r="A56" s="11"/>
      <c r="B56" s="22" t="s">
        <v>61</v>
      </c>
      <c r="C56" s="38"/>
      <c r="D56" s="38"/>
      <c r="E56" s="38"/>
    </row>
    <row r="57" spans="1:5" ht="30" customHeight="1" x14ac:dyDescent="0.25">
      <c r="A57" s="11"/>
      <c r="B57" s="10" t="s">
        <v>62</v>
      </c>
      <c r="C57" s="38"/>
      <c r="D57" s="38"/>
      <c r="E57" s="38"/>
    </row>
    <row r="58" spans="1:5" ht="30" customHeight="1" x14ac:dyDescent="0.25">
      <c r="A58" s="11"/>
      <c r="B58" s="10" t="s">
        <v>134</v>
      </c>
      <c r="C58" s="38"/>
      <c r="D58" s="38"/>
      <c r="E58" s="38"/>
    </row>
    <row r="59" spans="1:5" ht="30" customHeight="1" x14ac:dyDescent="0.25">
      <c r="A59" s="11"/>
      <c r="B59" s="10"/>
      <c r="C59" s="38"/>
      <c r="D59" s="38"/>
      <c r="E59" s="38"/>
    </row>
    <row r="60" spans="1:5" ht="30" customHeight="1" x14ac:dyDescent="0.25">
      <c r="A60" s="11"/>
      <c r="B60" s="10" t="s">
        <v>63</v>
      </c>
      <c r="C60" s="38"/>
      <c r="D60" s="38"/>
      <c r="E60" s="38"/>
    </row>
    <row r="61" spans="1:5" ht="30" customHeight="1" x14ac:dyDescent="0.25">
      <c r="A61" s="11"/>
      <c r="B61" s="10" t="s">
        <v>64</v>
      </c>
      <c r="C61" s="38"/>
      <c r="D61" s="38"/>
      <c r="E61" s="38"/>
    </row>
    <row r="62" spans="1:5" ht="30" customHeight="1" x14ac:dyDescent="0.25">
      <c r="A62" s="11"/>
      <c r="B62" s="10" t="s">
        <v>65</v>
      </c>
      <c r="C62" s="38"/>
      <c r="D62" s="38"/>
      <c r="E62" s="38"/>
    </row>
    <row r="63" spans="1:5" ht="30" customHeight="1" x14ac:dyDescent="0.25">
      <c r="A63" s="11"/>
      <c r="B63" s="10" t="s">
        <v>135</v>
      </c>
      <c r="C63" s="38"/>
      <c r="D63" s="38"/>
      <c r="E63" s="38"/>
    </row>
    <row r="64" spans="1:5" ht="30" customHeight="1" x14ac:dyDescent="0.25">
      <c r="A64" s="11"/>
      <c r="B64" s="10"/>
      <c r="C64" s="38"/>
      <c r="D64" s="38"/>
      <c r="E64" s="38"/>
    </row>
    <row r="65" spans="1:5" ht="30" customHeight="1" x14ac:dyDescent="0.25">
      <c r="A65" s="11"/>
      <c r="B65" s="10" t="s">
        <v>66</v>
      </c>
      <c r="C65" s="38"/>
      <c r="D65" s="38"/>
      <c r="E65" s="38"/>
    </row>
    <row r="66" spans="1:5" ht="30" customHeight="1" x14ac:dyDescent="0.25">
      <c r="A66" s="11"/>
      <c r="B66" s="10" t="s">
        <v>67</v>
      </c>
      <c r="C66" s="38"/>
      <c r="D66" s="38"/>
      <c r="E66" s="38"/>
    </row>
    <row r="67" spans="1:5" ht="30" customHeight="1" x14ac:dyDescent="0.25">
      <c r="A67" s="11"/>
      <c r="B67" s="10" t="s">
        <v>68</v>
      </c>
      <c r="C67" s="38"/>
      <c r="D67" s="38"/>
      <c r="E67" s="38"/>
    </row>
    <row r="68" spans="1:5" ht="30" customHeight="1" x14ac:dyDescent="0.25">
      <c r="A68" s="11"/>
      <c r="B68" s="10" t="s">
        <v>136</v>
      </c>
      <c r="C68" s="38"/>
      <c r="D68" s="38"/>
      <c r="E68" s="38"/>
    </row>
    <row r="69" spans="1:5" ht="30" customHeight="1" x14ac:dyDescent="0.25">
      <c r="A69" s="11"/>
      <c r="B69" s="10" t="s">
        <v>137</v>
      </c>
      <c r="C69" s="38"/>
      <c r="D69" s="38"/>
      <c r="E69" s="38"/>
    </row>
    <row r="70" spans="1:5" ht="30" customHeight="1" x14ac:dyDescent="0.25">
      <c r="A70" s="11"/>
      <c r="B70" s="10" t="s">
        <v>69</v>
      </c>
      <c r="C70" s="38"/>
      <c r="D70" s="38"/>
      <c r="E70" s="38"/>
    </row>
    <row r="71" spans="1:5" ht="30" customHeight="1" x14ac:dyDescent="0.25">
      <c r="A71" s="11"/>
      <c r="B71" s="10" t="s">
        <v>70</v>
      </c>
      <c r="C71" s="38"/>
      <c r="D71" s="38"/>
      <c r="E71" s="38"/>
    </row>
    <row r="72" spans="1:5" ht="30" customHeight="1" x14ac:dyDescent="0.25">
      <c r="A72" s="11"/>
      <c r="B72" s="10" t="s">
        <v>71</v>
      </c>
      <c r="C72" s="38"/>
      <c r="D72" s="38"/>
      <c r="E72" s="38"/>
    </row>
    <row r="73" spans="1:5" ht="30" customHeight="1" x14ac:dyDescent="0.25">
      <c r="A73" s="11"/>
      <c r="B73" s="10" t="s">
        <v>72</v>
      </c>
      <c r="C73" s="38"/>
      <c r="D73" s="38"/>
      <c r="E73" s="38"/>
    </row>
    <row r="74" spans="1:5" ht="30" customHeight="1" x14ac:dyDescent="0.25">
      <c r="A74" s="11"/>
      <c r="B74" s="10" t="s">
        <v>73</v>
      </c>
      <c r="C74" s="38"/>
      <c r="D74" s="38"/>
      <c r="E74" s="38"/>
    </row>
    <row r="75" spans="1:5" ht="30" customHeight="1" x14ac:dyDescent="0.25">
      <c r="A75" s="11"/>
      <c r="B75" s="10" t="s">
        <v>74</v>
      </c>
      <c r="C75" s="38"/>
      <c r="D75" s="38"/>
      <c r="E75" s="38"/>
    </row>
    <row r="76" spans="1:5" ht="30" customHeight="1" x14ac:dyDescent="0.25">
      <c r="A76" s="11"/>
      <c r="B76" s="10" t="s">
        <v>75</v>
      </c>
      <c r="C76" s="38"/>
      <c r="D76" s="38"/>
      <c r="E76" s="38"/>
    </row>
    <row r="77" spans="1:5" ht="30" customHeight="1" x14ac:dyDescent="0.25">
      <c r="A77" s="11"/>
      <c r="B77" s="10" t="s">
        <v>76</v>
      </c>
      <c r="C77" s="38"/>
      <c r="D77" s="38"/>
      <c r="E77" s="38"/>
    </row>
    <row r="78" spans="1:5" ht="30" customHeight="1" x14ac:dyDescent="0.25">
      <c r="A78" s="11"/>
      <c r="B78" s="10" t="s">
        <v>77</v>
      </c>
      <c r="C78" s="38"/>
      <c r="D78" s="38"/>
      <c r="E78" s="38"/>
    </row>
    <row r="79" spans="1:5" ht="36.75" customHeight="1" x14ac:dyDescent="0.25">
      <c r="A79" s="11"/>
      <c r="B79" s="10" t="s">
        <v>78</v>
      </c>
      <c r="C79" s="38"/>
      <c r="D79" s="38"/>
      <c r="E79" s="38"/>
    </row>
    <row r="80" spans="1:5" ht="30" customHeight="1" x14ac:dyDescent="0.25">
      <c r="A80" s="11"/>
      <c r="B80" s="10" t="s">
        <v>79</v>
      </c>
      <c r="C80" s="38"/>
      <c r="D80" s="38"/>
      <c r="E80" s="38"/>
    </row>
    <row r="81" spans="1:5" ht="30" customHeight="1" x14ac:dyDescent="0.25">
      <c r="A81" s="11"/>
      <c r="B81" s="10" t="s">
        <v>80</v>
      </c>
      <c r="C81" s="38"/>
      <c r="D81" s="38"/>
      <c r="E81" s="38"/>
    </row>
    <row r="82" spans="1:5" ht="30" customHeight="1" x14ac:dyDescent="0.25">
      <c r="A82" s="11"/>
      <c r="B82" s="10" t="s">
        <v>81</v>
      </c>
      <c r="C82" s="38"/>
      <c r="D82" s="38"/>
      <c r="E82" s="38"/>
    </row>
    <row r="83" spans="1:5" ht="30" customHeight="1" x14ac:dyDescent="0.25">
      <c r="A83" s="11"/>
      <c r="B83" s="10" t="s">
        <v>82</v>
      </c>
      <c r="C83" s="38"/>
      <c r="D83" s="38"/>
      <c r="E83" s="38"/>
    </row>
    <row r="84" spans="1:5" ht="30" customHeight="1" x14ac:dyDescent="0.25">
      <c r="A84" s="11"/>
      <c r="B84" s="10" t="s">
        <v>83</v>
      </c>
      <c r="C84" s="38"/>
      <c r="D84" s="38"/>
      <c r="E84" s="38"/>
    </row>
    <row r="85" spans="1:5" ht="30" customHeight="1" x14ac:dyDescent="0.25">
      <c r="A85" s="11"/>
      <c r="B85" s="10" t="s">
        <v>84</v>
      </c>
      <c r="C85" s="38"/>
      <c r="D85" s="38"/>
      <c r="E85" s="38"/>
    </row>
    <row r="86" spans="1:5" ht="30" customHeight="1" x14ac:dyDescent="0.25">
      <c r="A86" s="11"/>
      <c r="B86" s="10" t="s">
        <v>85</v>
      </c>
      <c r="C86" s="38"/>
      <c r="D86" s="38"/>
      <c r="E86" s="38"/>
    </row>
    <row r="87" spans="1:5" ht="30" customHeight="1" x14ac:dyDescent="0.25">
      <c r="A87" s="11"/>
      <c r="B87" s="10" t="s">
        <v>130</v>
      </c>
      <c r="C87" s="38"/>
      <c r="D87" s="38"/>
      <c r="E87" s="38"/>
    </row>
    <row r="88" spans="1:5" ht="30" customHeight="1" x14ac:dyDescent="0.25">
      <c r="A88" s="11"/>
      <c r="B88" s="10" t="s">
        <v>86</v>
      </c>
      <c r="C88" s="38"/>
      <c r="D88" s="38"/>
      <c r="E88" s="38"/>
    </row>
    <row r="89" spans="1:5" ht="30" customHeight="1" x14ac:dyDescent="0.25">
      <c r="A89" s="11"/>
      <c r="B89" s="10" t="s">
        <v>87</v>
      </c>
      <c r="C89" s="38"/>
      <c r="D89" s="38"/>
      <c r="E89" s="38"/>
    </row>
    <row r="90" spans="1:5" ht="30" customHeight="1" x14ac:dyDescent="0.25">
      <c r="A90" s="11"/>
      <c r="B90" s="10" t="s">
        <v>88</v>
      </c>
      <c r="C90" s="38"/>
      <c r="D90" s="38"/>
      <c r="E90" s="38"/>
    </row>
    <row r="91" spans="1:5" ht="30" customHeight="1" x14ac:dyDescent="0.25">
      <c r="A91" s="11"/>
      <c r="B91" s="10" t="s">
        <v>89</v>
      </c>
      <c r="C91" s="38"/>
      <c r="D91" s="38"/>
      <c r="E91" s="38"/>
    </row>
    <row r="92" spans="1:5" ht="30" customHeight="1" x14ac:dyDescent="0.25">
      <c r="A92" s="11"/>
      <c r="B92" s="10" t="s">
        <v>90</v>
      </c>
      <c r="C92" s="38"/>
      <c r="D92" s="38"/>
      <c r="E92" s="38"/>
    </row>
    <row r="93" spans="1:5" ht="30" customHeight="1" x14ac:dyDescent="0.25">
      <c r="A93" s="11"/>
      <c r="B93" s="10"/>
      <c r="C93" s="38"/>
      <c r="D93" s="38"/>
      <c r="E93" s="38"/>
    </row>
    <row r="94" spans="1:5" ht="30" customHeight="1" x14ac:dyDescent="0.25">
      <c r="A94" s="11"/>
      <c r="B94" s="23"/>
      <c r="C94" s="38"/>
      <c r="D94" s="38"/>
      <c r="E94" s="38"/>
    </row>
    <row r="95" spans="1:5" ht="30" customHeight="1" x14ac:dyDescent="0.25">
      <c r="A95" s="11"/>
      <c r="B95" s="10" t="s">
        <v>91</v>
      </c>
      <c r="C95" s="38"/>
      <c r="D95" s="38"/>
      <c r="E95" s="38"/>
    </row>
    <row r="96" spans="1:5" ht="30" customHeight="1" x14ac:dyDescent="0.25">
      <c r="A96" s="11"/>
      <c r="B96" s="10" t="s">
        <v>92</v>
      </c>
      <c r="C96" s="38"/>
      <c r="D96" s="38"/>
      <c r="E96" s="38"/>
    </row>
    <row r="97" spans="1:5" ht="30" customHeight="1" x14ac:dyDescent="0.25">
      <c r="A97" s="11"/>
      <c r="B97" s="10" t="s">
        <v>93</v>
      </c>
      <c r="C97" s="38"/>
      <c r="D97" s="38"/>
      <c r="E97" s="38"/>
    </row>
    <row r="98" spans="1:5" ht="30" customHeight="1" x14ac:dyDescent="0.25">
      <c r="A98" s="11"/>
      <c r="B98" s="10" t="s">
        <v>131</v>
      </c>
      <c r="C98" s="38"/>
      <c r="D98" s="38"/>
      <c r="E98" s="38"/>
    </row>
    <row r="99" spans="1:5" s="78" customFormat="1" ht="30" customHeight="1" x14ac:dyDescent="0.25">
      <c r="A99" s="51" t="s">
        <v>9</v>
      </c>
      <c r="B99" s="52" t="s">
        <v>94</v>
      </c>
      <c r="C99" s="53">
        <f>C100</f>
        <v>0</v>
      </c>
      <c r="D99" s="53">
        <f t="shared" ref="D99:E99" si="2">D100</f>
        <v>0</v>
      </c>
      <c r="E99" s="53">
        <f t="shared" si="2"/>
        <v>0</v>
      </c>
    </row>
    <row r="100" spans="1:5" ht="30" customHeight="1" x14ac:dyDescent="0.25">
      <c r="A100" s="11" t="s">
        <v>1</v>
      </c>
      <c r="B100" s="10" t="s">
        <v>95</v>
      </c>
      <c r="C100" s="38"/>
      <c r="D100" s="38"/>
      <c r="E100" s="38"/>
    </row>
    <row r="101" spans="1:5" s="78" customFormat="1" ht="30" customHeight="1" x14ac:dyDescent="0.25">
      <c r="A101" s="51" t="s">
        <v>11</v>
      </c>
      <c r="B101" s="52" t="s">
        <v>96</v>
      </c>
      <c r="C101" s="53">
        <f>C102+C103+C104</f>
        <v>0</v>
      </c>
      <c r="D101" s="53">
        <f t="shared" ref="D101:E101" si="3">D102+D103+D104</f>
        <v>0</v>
      </c>
      <c r="E101" s="53">
        <f t="shared" si="3"/>
        <v>0</v>
      </c>
    </row>
    <row r="102" spans="1:5" s="84" customFormat="1" ht="30" customHeight="1" x14ac:dyDescent="0.25">
      <c r="A102" s="11"/>
      <c r="B102" s="10" t="s">
        <v>97</v>
      </c>
      <c r="C102" s="38"/>
      <c r="D102" s="38"/>
      <c r="E102" s="38"/>
    </row>
    <row r="103" spans="1:5" s="84" customFormat="1" ht="30" customHeight="1" x14ac:dyDescent="0.25">
      <c r="A103" s="11"/>
      <c r="B103" s="10" t="s">
        <v>98</v>
      </c>
      <c r="C103" s="38"/>
      <c r="D103" s="38"/>
      <c r="E103" s="38"/>
    </row>
    <row r="104" spans="1:5" s="84" customFormat="1" ht="30" customHeight="1" x14ac:dyDescent="0.25">
      <c r="A104" s="11"/>
      <c r="B104" s="10" t="s">
        <v>99</v>
      </c>
      <c r="C104" s="38"/>
      <c r="D104" s="38"/>
      <c r="E104" s="38"/>
    </row>
    <row r="105" spans="1:5" s="78" customFormat="1" ht="30" customHeight="1" x14ac:dyDescent="0.25">
      <c r="A105" s="51" t="s">
        <v>15</v>
      </c>
      <c r="B105" s="52" t="s">
        <v>100</v>
      </c>
      <c r="C105" s="53">
        <f>C106</f>
        <v>0</v>
      </c>
      <c r="D105" s="53">
        <f t="shared" ref="D105:E105" si="4">D106</f>
        <v>0</v>
      </c>
      <c r="E105" s="53">
        <f t="shared" si="4"/>
        <v>0</v>
      </c>
    </row>
    <row r="106" spans="1:5" ht="30" customHeight="1" x14ac:dyDescent="0.25">
      <c r="A106" s="41"/>
      <c r="B106" s="19" t="s">
        <v>101</v>
      </c>
      <c r="C106" s="38">
        <v>0</v>
      </c>
      <c r="D106" s="38"/>
      <c r="E106" s="38"/>
    </row>
    <row r="107" spans="1:5" s="54" customFormat="1" ht="30" customHeight="1" x14ac:dyDescent="0.25">
      <c r="A107" s="51" t="s">
        <v>19</v>
      </c>
      <c r="B107" s="52" t="s">
        <v>144</v>
      </c>
      <c r="C107" s="53">
        <f>C108</f>
        <v>0</v>
      </c>
      <c r="D107" s="53">
        <f t="shared" ref="D107" si="5">D108</f>
        <v>0</v>
      </c>
      <c r="E107" s="53">
        <f>E108</f>
        <v>0</v>
      </c>
    </row>
    <row r="108" spans="1:5" s="8" customFormat="1" ht="30" customHeight="1" x14ac:dyDescent="0.25">
      <c r="A108" s="41"/>
      <c r="B108" s="19" t="s">
        <v>144</v>
      </c>
      <c r="C108" s="38"/>
      <c r="D108" s="38"/>
      <c r="E108" s="38"/>
    </row>
    <row r="109" spans="1:5" s="78" customFormat="1" ht="30" customHeight="1" x14ac:dyDescent="0.25">
      <c r="A109" s="51" t="s">
        <v>21</v>
      </c>
      <c r="B109" s="52" t="s">
        <v>102</v>
      </c>
      <c r="C109" s="53">
        <f>C110+C111+C112+C113+C114+C115+C116+C117+C118+C119+C120+C121+C122+C123+C124+C125</f>
        <v>0</v>
      </c>
      <c r="D109" s="53">
        <f t="shared" ref="D109:E109" si="6">D110+D111+D112+D113+D114+D115+D116+D117+D118+D119+D120+D121+D122+D123+D124+D125</f>
        <v>0</v>
      </c>
      <c r="E109" s="53">
        <f t="shared" si="6"/>
        <v>0</v>
      </c>
    </row>
    <row r="110" spans="1:5" ht="30" customHeight="1" x14ac:dyDescent="0.25">
      <c r="A110" s="11"/>
      <c r="B110" s="10" t="s">
        <v>103</v>
      </c>
      <c r="C110" s="38"/>
      <c r="D110" s="38"/>
      <c r="E110" s="38"/>
    </row>
    <row r="111" spans="1:5" ht="30" customHeight="1" x14ac:dyDescent="0.25">
      <c r="A111" s="11"/>
      <c r="B111" s="10" t="s">
        <v>104</v>
      </c>
      <c r="C111" s="38"/>
      <c r="D111" s="38"/>
      <c r="E111" s="38"/>
    </row>
    <row r="112" spans="1:5" ht="30" customHeight="1" x14ac:dyDescent="0.25">
      <c r="A112" s="11"/>
      <c r="B112" s="10" t="s">
        <v>105</v>
      </c>
      <c r="C112" s="38"/>
      <c r="D112" s="38"/>
      <c r="E112" s="38"/>
    </row>
    <row r="113" spans="1:5" ht="30" customHeight="1" x14ac:dyDescent="0.25">
      <c r="A113" s="11" t="s">
        <v>1</v>
      </c>
      <c r="B113" s="10" t="s">
        <v>106</v>
      </c>
      <c r="C113" s="38"/>
      <c r="D113" s="38"/>
      <c r="E113" s="38"/>
    </row>
    <row r="114" spans="1:5" ht="30" customHeight="1" x14ac:dyDescent="0.25">
      <c r="A114" s="11"/>
      <c r="B114" s="10" t="s">
        <v>107</v>
      </c>
      <c r="C114" s="38"/>
      <c r="D114" s="38"/>
      <c r="E114" s="38"/>
    </row>
    <row r="115" spans="1:5" ht="30" customHeight="1" x14ac:dyDescent="0.25">
      <c r="A115" s="11"/>
      <c r="B115" s="10" t="s">
        <v>108</v>
      </c>
      <c r="C115" s="38"/>
      <c r="D115" s="38"/>
      <c r="E115" s="38"/>
    </row>
    <row r="116" spans="1:5" ht="30" customHeight="1" x14ac:dyDescent="0.25">
      <c r="A116" s="11"/>
      <c r="B116" s="10" t="s">
        <v>109</v>
      </c>
      <c r="C116" s="38"/>
      <c r="D116" s="38"/>
      <c r="E116" s="38"/>
    </row>
    <row r="117" spans="1:5" ht="30" customHeight="1" x14ac:dyDescent="0.25">
      <c r="A117" s="11"/>
      <c r="B117" s="10" t="s">
        <v>110</v>
      </c>
      <c r="C117" s="38"/>
      <c r="D117" s="38"/>
      <c r="E117" s="38"/>
    </row>
    <row r="118" spans="1:5" ht="30" customHeight="1" x14ac:dyDescent="0.25">
      <c r="A118" s="11"/>
      <c r="B118" s="10" t="s">
        <v>111</v>
      </c>
      <c r="C118" s="38"/>
      <c r="D118" s="38"/>
      <c r="E118" s="38"/>
    </row>
    <row r="119" spans="1:5" ht="30" customHeight="1" x14ac:dyDescent="0.25">
      <c r="A119" s="11"/>
      <c r="B119" s="10" t="s">
        <v>112</v>
      </c>
      <c r="C119" s="38"/>
      <c r="D119" s="38"/>
      <c r="E119" s="38"/>
    </row>
    <row r="120" spans="1:5" ht="30" customHeight="1" x14ac:dyDescent="0.25">
      <c r="A120" s="11"/>
      <c r="B120" s="10" t="s">
        <v>113</v>
      </c>
      <c r="C120" s="38"/>
      <c r="D120" s="38"/>
      <c r="E120" s="38"/>
    </row>
    <row r="121" spans="1:5" ht="30" customHeight="1" x14ac:dyDescent="0.25">
      <c r="A121" s="11"/>
      <c r="B121" s="10" t="s">
        <v>114</v>
      </c>
      <c r="C121" s="38"/>
      <c r="D121" s="38"/>
      <c r="E121" s="38"/>
    </row>
    <row r="122" spans="1:5" ht="30" customHeight="1" x14ac:dyDescent="0.25">
      <c r="A122" s="11"/>
      <c r="B122" s="10" t="s">
        <v>115</v>
      </c>
      <c r="C122" s="38"/>
      <c r="D122" s="38"/>
      <c r="E122" s="38"/>
    </row>
    <row r="123" spans="1:5" ht="30" customHeight="1" x14ac:dyDescent="0.25">
      <c r="A123" s="11"/>
      <c r="B123" s="10" t="s">
        <v>116</v>
      </c>
      <c r="C123" s="38"/>
      <c r="D123" s="38"/>
      <c r="E123" s="38"/>
    </row>
    <row r="124" spans="1:5" ht="30" customHeight="1" x14ac:dyDescent="0.25">
      <c r="A124" s="11"/>
      <c r="B124" s="10" t="s">
        <v>117</v>
      </c>
      <c r="C124" s="38"/>
      <c r="D124" s="38"/>
      <c r="E124" s="38"/>
    </row>
    <row r="125" spans="1:5" ht="30" customHeight="1" x14ac:dyDescent="0.25">
      <c r="A125" s="11"/>
      <c r="B125" s="10" t="s">
        <v>118</v>
      </c>
      <c r="C125" s="38"/>
      <c r="D125" s="38"/>
      <c r="E125" s="38"/>
    </row>
    <row r="126" spans="1:5" s="78" customFormat="1" ht="30" customHeight="1" x14ac:dyDescent="0.25">
      <c r="A126" s="56" t="s">
        <v>23</v>
      </c>
      <c r="B126" s="57" t="s">
        <v>119</v>
      </c>
      <c r="C126" s="58">
        <f>C127+C128</f>
        <v>0</v>
      </c>
      <c r="D126" s="58">
        <f>D127+D128</f>
        <v>0</v>
      </c>
      <c r="E126" s="58">
        <f>E127+E128</f>
        <v>0</v>
      </c>
    </row>
    <row r="127" spans="1:5" ht="30" customHeight="1" x14ac:dyDescent="0.25">
      <c r="A127" s="11"/>
      <c r="B127" s="10" t="s">
        <v>120</v>
      </c>
      <c r="C127" s="38">
        <v>0</v>
      </c>
      <c r="D127" s="38"/>
      <c r="E127" s="38"/>
    </row>
    <row r="128" spans="1:5" ht="30" customHeight="1" x14ac:dyDescent="0.25">
      <c r="A128" s="11"/>
      <c r="B128" s="10" t="s">
        <v>121</v>
      </c>
      <c r="C128" s="38">
        <v>0</v>
      </c>
      <c r="D128" s="38"/>
      <c r="E128" s="38"/>
    </row>
    <row r="129" spans="1:5" s="78" customFormat="1" ht="30" customHeight="1" x14ac:dyDescent="0.25">
      <c r="A129" s="56" t="s">
        <v>25</v>
      </c>
      <c r="B129" s="57" t="s">
        <v>122</v>
      </c>
      <c r="C129" s="58">
        <f>C130+C131+C132+C133</f>
        <v>0</v>
      </c>
      <c r="D129" s="58">
        <f t="shared" ref="D129" si="7">D130+D131+D132+D133</f>
        <v>0</v>
      </c>
      <c r="E129" s="58">
        <f t="shared" ref="E129" si="8">E130+E131+E132+E133</f>
        <v>0</v>
      </c>
    </row>
    <row r="130" spans="1:5" s="75" customFormat="1" ht="30" customHeight="1" x14ac:dyDescent="0.25">
      <c r="A130" s="46"/>
      <c r="B130" s="21" t="s">
        <v>123</v>
      </c>
      <c r="C130" s="38">
        <v>0</v>
      </c>
      <c r="D130" s="38"/>
      <c r="E130" s="38"/>
    </row>
    <row r="131" spans="1:5" ht="51" customHeight="1" x14ac:dyDescent="0.25">
      <c r="A131" s="11"/>
      <c r="B131" s="10" t="s">
        <v>124</v>
      </c>
      <c r="C131" s="38">
        <v>0</v>
      </c>
      <c r="D131" s="38"/>
      <c r="E131" s="38"/>
    </row>
    <row r="132" spans="1:5" ht="30" customHeight="1" x14ac:dyDescent="0.25">
      <c r="A132" s="11"/>
      <c r="B132" s="10" t="s">
        <v>125</v>
      </c>
      <c r="C132" s="38">
        <v>0</v>
      </c>
      <c r="D132" s="38"/>
      <c r="E132" s="38"/>
    </row>
    <row r="133" spans="1:5" ht="30" customHeight="1" x14ac:dyDescent="0.25">
      <c r="A133" s="11"/>
      <c r="B133" s="10" t="s">
        <v>126</v>
      </c>
      <c r="C133" s="38">
        <v>0</v>
      </c>
      <c r="D133" s="38"/>
      <c r="E133" s="38"/>
    </row>
    <row r="134" spans="1:5" s="77" customFormat="1" ht="30" customHeight="1" x14ac:dyDescent="0.25">
      <c r="A134" s="15" t="s">
        <v>27</v>
      </c>
      <c r="B134" s="25" t="s">
        <v>128</v>
      </c>
      <c r="C134" s="29">
        <f t="shared" ref="C134:D134" si="9">C9-C29</f>
        <v>0</v>
      </c>
      <c r="D134" s="29">
        <f t="shared" si="9"/>
        <v>0</v>
      </c>
      <c r="E134" s="29">
        <f t="shared" ref="E134" si="10">E9-E29</f>
        <v>0</v>
      </c>
    </row>
  </sheetData>
  <mergeCells count="11">
    <mergeCell ref="E6:E8"/>
    <mergeCell ref="E26:E28"/>
    <mergeCell ref="A26:A28"/>
    <mergeCell ref="B26:B28"/>
    <mergeCell ref="C26:C28"/>
    <mergeCell ref="D26:D28"/>
    <mergeCell ref="B4:D4"/>
    <mergeCell ref="A6:A8"/>
    <mergeCell ref="B6:B8"/>
    <mergeCell ref="C6:C8"/>
    <mergeCell ref="D6:D8"/>
  </mergeCells>
  <pageMargins left="0.70866141732283472" right="0.70866141732283472" top="0.74803149606299213" bottom="0.74803149606299213" header="0.31496062992125984" footer="0.31496062992125984"/>
  <pageSetup paperSize="9" scale="58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SVI ODJELI</vt:lpstr>
      <vt:lpstr>01 -OPĆI</vt:lpstr>
      <vt:lpstr>02- AGLOMERACIJA BANJOLE</vt:lpstr>
      <vt:lpstr>03-AGLOMERACIJA MEDULIN</vt:lpstr>
      <vt:lpstr>04-KANALIZACIJA SVI</vt:lpstr>
      <vt:lpstr>05-AGLOMERACIJA PREMANTURA</vt:lpstr>
      <vt:lpstr>06-PREFAKTURIRATI MED EKO SERVI</vt:lpstr>
      <vt:lpstr>04-PROMIDŽBA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Samanta Rojnić</dc:creator>
  <cp:lastModifiedBy>Tatjana Stanko</cp:lastModifiedBy>
  <cp:lastPrinted>2020-12-10T13:07:16Z</cp:lastPrinted>
  <dcterms:created xsi:type="dcterms:W3CDTF">2017-03-13T08:53:27Z</dcterms:created>
  <dcterms:modified xsi:type="dcterms:W3CDTF">2021-12-10T12:58:13Z</dcterms:modified>
</cp:coreProperties>
</file>