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M:\RADNA POVRŠINA\planovi poslovanja\Albanež 2021\"/>
    </mc:Choice>
  </mc:AlternateContent>
  <xr:revisionPtr revIDLastSave="0" documentId="13_ncr:1_{C7F2F895-6FDF-4381-B9F5-A92B174D5882}" xr6:coauthVersionLast="47" xr6:coauthVersionMax="47" xr10:uidLastSave="{00000000-0000-0000-0000-000000000000}"/>
  <bookViews>
    <workbookView xWindow="-120" yWindow="-120" windowWidth="29040" windowHeight="15840" tabRatio="852" xr2:uid="{00000000-000D-0000-FFFF-FFFF00000000}"/>
  </bookViews>
  <sheets>
    <sheet name="SVI ODJELI" sheetId="1" r:id="rId1"/>
    <sheet name="01 -OPĆI" sheetId="2" r:id="rId2"/>
    <sheet name="02- AGLOMERACIJA BANJOLE" sheetId="3" r:id="rId3"/>
    <sheet name="03-AGLOMERACIJA MEDULIN" sheetId="4" r:id="rId4"/>
    <sheet name="04-KANALIZACIJA SVI" sheetId="5" r:id="rId5"/>
    <sheet name="05-AGLOMERACIJA PREMANTURA" sheetId="6" r:id="rId6"/>
    <sheet name="06-IGRALIŠTA" sheetId="7" state="hidden" r:id="rId7"/>
    <sheet name="08-PREFAKTURIRATI MED EKO SERVI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  <c r="D13" i="4"/>
  <c r="D13" i="6"/>
  <c r="D105" i="6"/>
  <c r="D81" i="6"/>
  <c r="D17" i="5"/>
  <c r="D119" i="5"/>
  <c r="D114" i="5"/>
  <c r="D105" i="5"/>
  <c r="D100" i="5"/>
  <c r="D81" i="5"/>
  <c r="D34" i="5"/>
  <c r="D17" i="4"/>
  <c r="D119" i="4"/>
  <c r="D105" i="4"/>
  <c r="D104" i="4"/>
  <c r="D81" i="4"/>
  <c r="D52" i="4"/>
  <c r="D34" i="4"/>
  <c r="D105" i="3"/>
  <c r="D81" i="3"/>
  <c r="D17" i="2"/>
  <c r="D10" i="2"/>
  <c r="D128" i="2"/>
  <c r="D129" i="2"/>
  <c r="D119" i="2"/>
  <c r="D126" i="2"/>
  <c r="D111" i="2"/>
  <c r="D58" i="2"/>
  <c r="D35" i="2"/>
  <c r="D32" i="2"/>
  <c r="C74" i="2"/>
  <c r="C111" i="1" l="1"/>
  <c r="D111" i="1"/>
  <c r="D109" i="1"/>
  <c r="C109" i="1"/>
  <c r="C108" i="1" s="1"/>
  <c r="E109" i="8"/>
  <c r="C108" i="8"/>
  <c r="C108" i="6"/>
  <c r="C108" i="5"/>
  <c r="C108" i="4"/>
  <c r="C108" i="3"/>
  <c r="C108" i="2"/>
  <c r="C110" i="2"/>
  <c r="E111" i="2"/>
  <c r="E111" i="1" l="1"/>
  <c r="E109" i="6"/>
  <c r="D108" i="8"/>
  <c r="E109" i="5"/>
  <c r="D108" i="6"/>
  <c r="E109" i="4"/>
  <c r="D108" i="5"/>
  <c r="E109" i="3"/>
  <c r="D108" i="4"/>
  <c r="E109" i="1"/>
  <c r="E109" i="2"/>
  <c r="D108" i="3"/>
  <c r="D108" i="1"/>
  <c r="E108" i="1" s="1"/>
  <c r="D108" i="2"/>
  <c r="E108" i="8" l="1"/>
  <c r="E108" i="6"/>
  <c r="E108" i="5"/>
  <c r="E108" i="4"/>
  <c r="E108" i="3"/>
  <c r="E108" i="2"/>
  <c r="D110" i="2"/>
  <c r="E110" i="2" s="1"/>
  <c r="D127" i="2"/>
  <c r="C127" i="2"/>
  <c r="E130" i="2"/>
  <c r="D127" i="3"/>
  <c r="C127" i="3"/>
  <c r="E130" i="3"/>
  <c r="D127" i="4"/>
  <c r="C127" i="4"/>
  <c r="E130" i="4"/>
  <c r="C131" i="4"/>
  <c r="D131" i="4"/>
  <c r="D127" i="5"/>
  <c r="C127" i="5"/>
  <c r="E130" i="5"/>
  <c r="C131" i="5"/>
  <c r="D131" i="5"/>
  <c r="D127" i="6"/>
  <c r="C127" i="6"/>
  <c r="E130" i="6"/>
  <c r="D127" i="8"/>
  <c r="C127" i="8"/>
  <c r="E130" i="8"/>
  <c r="D101" i="8"/>
  <c r="C101" i="8"/>
  <c r="E105" i="8"/>
  <c r="C106" i="8"/>
  <c r="D106" i="8"/>
  <c r="D101" i="6"/>
  <c r="C101" i="6"/>
  <c r="E105" i="6"/>
  <c r="C106" i="6"/>
  <c r="D106" i="6"/>
  <c r="D101" i="5"/>
  <c r="C101" i="5"/>
  <c r="E105" i="5"/>
  <c r="D101" i="4"/>
  <c r="C101" i="4"/>
  <c r="E105" i="4"/>
  <c r="C106" i="4"/>
  <c r="D106" i="4"/>
  <c r="D101" i="2"/>
  <c r="C101" i="2"/>
  <c r="C101" i="3"/>
  <c r="D101" i="3"/>
  <c r="E105" i="3"/>
  <c r="E105" i="2"/>
  <c r="E106" i="8" l="1"/>
  <c r="E106" i="6"/>
  <c r="E131" i="5"/>
  <c r="E106" i="4"/>
  <c r="E131" i="4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0" i="4" l="1"/>
  <c r="C129" i="1" l="1"/>
  <c r="C124" i="7" l="1"/>
  <c r="C48" i="6"/>
  <c r="E33" i="8" l="1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100" i="8"/>
  <c r="E102" i="8"/>
  <c r="E103" i="8"/>
  <c r="E104" i="8"/>
  <c r="E107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8" i="8"/>
  <c r="E129" i="8"/>
  <c r="E132" i="8"/>
  <c r="E133" i="8"/>
  <c r="E134" i="8"/>
  <c r="E135" i="8"/>
  <c r="E32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10" i="8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100" i="7"/>
  <c r="E102" i="7"/>
  <c r="E103" i="7"/>
  <c r="E104" i="7"/>
  <c r="E106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5" i="7"/>
  <c r="E126" i="7"/>
  <c r="E128" i="7"/>
  <c r="E129" i="7"/>
  <c r="E130" i="7"/>
  <c r="E131" i="7"/>
  <c r="E49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32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10" i="7"/>
  <c r="E100" i="6"/>
  <c r="E102" i="6"/>
  <c r="E103" i="6"/>
  <c r="E104" i="6"/>
  <c r="E107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8" i="6"/>
  <c r="E129" i="6"/>
  <c r="E132" i="6"/>
  <c r="E133" i="6"/>
  <c r="E134" i="6"/>
  <c r="E135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49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128" i="5"/>
  <c r="E129" i="5"/>
  <c r="E132" i="5"/>
  <c r="E133" i="5"/>
  <c r="E134" i="5"/>
  <c r="E135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11" i="5"/>
  <c r="E107" i="5"/>
  <c r="E103" i="5"/>
  <c r="E104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32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10" i="5"/>
  <c r="E134" i="4"/>
  <c r="E135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07" i="4"/>
  <c r="E102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41" i="4"/>
  <c r="E42" i="4"/>
  <c r="E43" i="4"/>
  <c r="E44" i="4"/>
  <c r="E45" i="4"/>
  <c r="E46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10" i="4"/>
  <c r="E133" i="3"/>
  <c r="E134" i="3"/>
  <c r="E135" i="3"/>
  <c r="E132" i="3"/>
  <c r="E117" i="3"/>
  <c r="E118" i="3"/>
  <c r="E119" i="3"/>
  <c r="E120" i="3"/>
  <c r="E121" i="3"/>
  <c r="E122" i="3"/>
  <c r="E123" i="3"/>
  <c r="E124" i="3"/>
  <c r="E125" i="3"/>
  <c r="E126" i="3"/>
  <c r="E107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32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10" i="3"/>
  <c r="E132" i="2"/>
  <c r="E129" i="2"/>
  <c r="E125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3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9" i="8"/>
  <c r="D31" i="8"/>
  <c r="D29" i="8" s="1"/>
  <c r="D48" i="8"/>
  <c r="D99" i="8"/>
  <c r="D110" i="8"/>
  <c r="D131" i="8"/>
  <c r="F127" i="7"/>
  <c r="F124" i="7"/>
  <c r="F107" i="7"/>
  <c r="F105" i="7"/>
  <c r="F101" i="7"/>
  <c r="F99" i="7"/>
  <c r="F48" i="7"/>
  <c r="F31" i="7"/>
  <c r="F9" i="7"/>
  <c r="D9" i="7"/>
  <c r="D31" i="7"/>
  <c r="D48" i="7"/>
  <c r="D99" i="7"/>
  <c r="D101" i="7"/>
  <c r="D105" i="7"/>
  <c r="D105" i="1" s="1"/>
  <c r="D107" i="7"/>
  <c r="D124" i="7"/>
  <c r="D127" i="7"/>
  <c r="D130" i="1" s="1"/>
  <c r="F29" i="7" l="1"/>
  <c r="F132" i="7" s="1"/>
  <c r="D29" i="7"/>
  <c r="D132" i="7" s="1"/>
  <c r="D136" i="8" l="1"/>
  <c r="E32" i="6"/>
  <c r="E102" i="5"/>
  <c r="E100" i="5"/>
  <c r="E49" i="5"/>
  <c r="E133" i="4"/>
  <c r="E129" i="4"/>
  <c r="E112" i="4"/>
  <c r="E113" i="4"/>
  <c r="E103" i="4"/>
  <c r="E104" i="4"/>
  <c r="E50" i="4"/>
  <c r="E33" i="4"/>
  <c r="E34" i="4"/>
  <c r="E35" i="4"/>
  <c r="E36" i="4"/>
  <c r="E37" i="4"/>
  <c r="E38" i="4"/>
  <c r="E39" i="4"/>
  <c r="E40" i="4"/>
  <c r="E47" i="4"/>
  <c r="E132" i="4"/>
  <c r="E128" i="4"/>
  <c r="E111" i="4"/>
  <c r="E100" i="4"/>
  <c r="E49" i="4"/>
  <c r="E32" i="4"/>
  <c r="E129" i="3"/>
  <c r="E112" i="3"/>
  <c r="E113" i="3"/>
  <c r="E114" i="3"/>
  <c r="E115" i="3"/>
  <c r="E116" i="3"/>
  <c r="E103" i="3"/>
  <c r="E104" i="3"/>
  <c r="E128" i="3"/>
  <c r="E111" i="3"/>
  <c r="E102" i="3"/>
  <c r="E100" i="3"/>
  <c r="E49" i="3"/>
  <c r="E133" i="2"/>
  <c r="E134" i="2"/>
  <c r="E135" i="2"/>
  <c r="E128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6" i="2"/>
  <c r="E103" i="2"/>
  <c r="E104" i="2"/>
  <c r="E102" i="2"/>
  <c r="E100" i="2"/>
  <c r="E49" i="2"/>
  <c r="E10" i="2"/>
  <c r="C133" i="1"/>
  <c r="D133" i="1"/>
  <c r="C134" i="1"/>
  <c r="D134" i="1"/>
  <c r="C135" i="1"/>
  <c r="D135" i="1"/>
  <c r="D132" i="1"/>
  <c r="C132" i="1"/>
  <c r="D129" i="1"/>
  <c r="D128" i="1"/>
  <c r="C128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03" i="1"/>
  <c r="D103" i="1"/>
  <c r="C104" i="1"/>
  <c r="D104" i="1"/>
  <c r="D102" i="1"/>
  <c r="C102" i="1"/>
  <c r="D100" i="1"/>
  <c r="D99" i="1" s="1"/>
  <c r="C100" i="1"/>
  <c r="C99" i="1" s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D49" i="1"/>
  <c r="C49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D32" i="1"/>
  <c r="C3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C131" i="8"/>
  <c r="E131" i="8" s="1"/>
  <c r="E127" i="8"/>
  <c r="C110" i="8"/>
  <c r="E110" i="8" s="1"/>
  <c r="E101" i="8"/>
  <c r="C99" i="8"/>
  <c r="E99" i="8" s="1"/>
  <c r="C48" i="8"/>
  <c r="E48" i="8" s="1"/>
  <c r="C31" i="8"/>
  <c r="C9" i="8"/>
  <c r="E9" i="8" s="1"/>
  <c r="C127" i="7"/>
  <c r="E124" i="7"/>
  <c r="C107" i="7"/>
  <c r="E107" i="7" s="1"/>
  <c r="C105" i="7"/>
  <c r="C101" i="7"/>
  <c r="E101" i="7" s="1"/>
  <c r="C99" i="7"/>
  <c r="E99" i="7" s="1"/>
  <c r="C48" i="7"/>
  <c r="E48" i="7" s="1"/>
  <c r="C31" i="7"/>
  <c r="E31" i="7" s="1"/>
  <c r="C9" i="7"/>
  <c r="E9" i="7" s="1"/>
  <c r="D131" i="6"/>
  <c r="C131" i="6"/>
  <c r="D110" i="6"/>
  <c r="C110" i="6"/>
  <c r="D99" i="6"/>
  <c r="C99" i="6"/>
  <c r="D48" i="6"/>
  <c r="E48" i="6" s="1"/>
  <c r="D31" i="6"/>
  <c r="C31" i="6"/>
  <c r="D9" i="6"/>
  <c r="C9" i="6"/>
  <c r="D110" i="5"/>
  <c r="C110" i="5"/>
  <c r="C106" i="5"/>
  <c r="D106" i="5"/>
  <c r="D99" i="5"/>
  <c r="C99" i="5"/>
  <c r="D48" i="5"/>
  <c r="C48" i="5"/>
  <c r="D31" i="5"/>
  <c r="C31" i="5"/>
  <c r="D9" i="5"/>
  <c r="C9" i="5"/>
  <c r="D110" i="4"/>
  <c r="D99" i="4"/>
  <c r="C99" i="4"/>
  <c r="D48" i="4"/>
  <c r="C48" i="4"/>
  <c r="D31" i="4"/>
  <c r="C31" i="4"/>
  <c r="D9" i="4"/>
  <c r="C9" i="4"/>
  <c r="E131" i="3"/>
  <c r="D131" i="3"/>
  <c r="C131" i="3"/>
  <c r="D110" i="3"/>
  <c r="C110" i="3"/>
  <c r="D106" i="3"/>
  <c r="C106" i="3"/>
  <c r="D99" i="3"/>
  <c r="C99" i="3"/>
  <c r="D48" i="3"/>
  <c r="C48" i="3"/>
  <c r="D31" i="3"/>
  <c r="C31" i="3"/>
  <c r="D9" i="3"/>
  <c r="C9" i="3"/>
  <c r="D131" i="2"/>
  <c r="C131" i="2"/>
  <c r="C106" i="2"/>
  <c r="D106" i="2"/>
  <c r="D99" i="2"/>
  <c r="C99" i="2"/>
  <c r="D48" i="2"/>
  <c r="C48" i="2"/>
  <c r="D31" i="2"/>
  <c r="C31" i="2"/>
  <c r="D9" i="2"/>
  <c r="C9" i="2"/>
  <c r="C29" i="4" l="1"/>
  <c r="C136" i="4" s="1"/>
  <c r="D29" i="4"/>
  <c r="C29" i="3"/>
  <c r="C136" i="3" s="1"/>
  <c r="E31" i="8"/>
  <c r="C29" i="8"/>
  <c r="D29" i="2"/>
  <c r="D136" i="2" s="1"/>
  <c r="D29" i="3"/>
  <c r="D29" i="5"/>
  <c r="C29" i="2"/>
  <c r="C136" i="2" s="1"/>
  <c r="C29" i="5"/>
  <c r="C136" i="5" s="1"/>
  <c r="C29" i="6"/>
  <c r="C136" i="6" s="1"/>
  <c r="D110" i="1"/>
  <c r="D29" i="6"/>
  <c r="C110" i="1"/>
  <c r="E105" i="7"/>
  <c r="C105" i="1"/>
  <c r="E105" i="1" s="1"/>
  <c r="E127" i="7"/>
  <c r="C130" i="1"/>
  <c r="D127" i="1"/>
  <c r="D101" i="1"/>
  <c r="C31" i="1"/>
  <c r="C48" i="1"/>
  <c r="E127" i="3"/>
  <c r="E131" i="6"/>
  <c r="E127" i="6"/>
  <c r="E110" i="6"/>
  <c r="E99" i="6"/>
  <c r="E31" i="6"/>
  <c r="E9" i="6"/>
  <c r="E127" i="5"/>
  <c r="E110" i="5"/>
  <c r="E101" i="5"/>
  <c r="E99" i="5"/>
  <c r="E48" i="5"/>
  <c r="E9" i="5"/>
  <c r="E110" i="4"/>
  <c r="E101" i="4"/>
  <c r="E99" i="4"/>
  <c r="E48" i="4"/>
  <c r="E110" i="3"/>
  <c r="E106" i="3"/>
  <c r="E101" i="3"/>
  <c r="C131" i="1"/>
  <c r="E101" i="2"/>
  <c r="E99" i="2"/>
  <c r="E101" i="6"/>
  <c r="D48" i="1"/>
  <c r="E106" i="5"/>
  <c r="E31" i="5"/>
  <c r="D131" i="1"/>
  <c r="E127" i="4"/>
  <c r="E31" i="4"/>
  <c r="E9" i="4"/>
  <c r="E11" i="1"/>
  <c r="E99" i="3"/>
  <c r="E48" i="3"/>
  <c r="E31" i="3"/>
  <c r="E9" i="3"/>
  <c r="E131" i="2"/>
  <c r="E127" i="2"/>
  <c r="E99" i="1"/>
  <c r="E48" i="2"/>
  <c r="E98" i="1"/>
  <c r="E97" i="1"/>
  <c r="E96" i="1"/>
  <c r="E95" i="1"/>
  <c r="E81" i="1"/>
  <c r="E80" i="1"/>
  <c r="E79" i="1"/>
  <c r="E78" i="1"/>
  <c r="E76" i="1"/>
  <c r="E75" i="1"/>
  <c r="E71" i="1"/>
  <c r="E69" i="1"/>
  <c r="E68" i="1"/>
  <c r="E67" i="1"/>
  <c r="E54" i="1"/>
  <c r="E53" i="1"/>
  <c r="E31" i="2"/>
  <c r="E44" i="1"/>
  <c r="E9" i="2"/>
  <c r="D9" i="1"/>
  <c r="D107" i="1"/>
  <c r="E29" i="8"/>
  <c r="C107" i="1"/>
  <c r="E112" i="1"/>
  <c r="E58" i="1"/>
  <c r="E21" i="1"/>
  <c r="E87" i="1"/>
  <c r="C29" i="7"/>
  <c r="E16" i="1"/>
  <c r="E15" i="1"/>
  <c r="E89" i="1"/>
  <c r="E85" i="1"/>
  <c r="E19" i="1"/>
  <c r="E18" i="1"/>
  <c r="E17" i="1"/>
  <c r="E13" i="1"/>
  <c r="E14" i="1"/>
  <c r="E125" i="1"/>
  <c r="E124" i="1"/>
  <c r="E61" i="1"/>
  <c r="E50" i="1"/>
  <c r="E40" i="1"/>
  <c r="E36" i="1"/>
  <c r="E38" i="1"/>
  <c r="E118" i="1"/>
  <c r="E88" i="1"/>
  <c r="E60" i="1"/>
  <c r="E35" i="1"/>
  <c r="E33" i="1"/>
  <c r="E12" i="1"/>
  <c r="E129" i="1"/>
  <c r="E92" i="1"/>
  <c r="E90" i="1"/>
  <c r="E84" i="1"/>
  <c r="E83" i="1"/>
  <c r="E82" i="1"/>
  <c r="E65" i="1"/>
  <c r="E47" i="1"/>
  <c r="E135" i="1"/>
  <c r="E134" i="1"/>
  <c r="E133" i="1"/>
  <c r="E128" i="1"/>
  <c r="E126" i="1"/>
  <c r="E123" i="1"/>
  <c r="E122" i="1"/>
  <c r="E121" i="1"/>
  <c r="E120" i="1"/>
  <c r="E119" i="1"/>
  <c r="E117" i="1"/>
  <c r="E116" i="1"/>
  <c r="E115" i="1"/>
  <c r="E114" i="1"/>
  <c r="E113" i="1"/>
  <c r="E103" i="1"/>
  <c r="E104" i="1"/>
  <c r="E100" i="1"/>
  <c r="E91" i="1"/>
  <c r="E64" i="1"/>
  <c r="E63" i="1"/>
  <c r="E62" i="1"/>
  <c r="E59" i="1"/>
  <c r="E57" i="1"/>
  <c r="E56" i="1"/>
  <c r="E55" i="1"/>
  <c r="E51" i="1"/>
  <c r="E49" i="1"/>
  <c r="E46" i="1"/>
  <c r="E45" i="1"/>
  <c r="E42" i="1"/>
  <c r="E41" i="1"/>
  <c r="E39" i="1"/>
  <c r="E37" i="1"/>
  <c r="E34" i="1"/>
  <c r="D31" i="1"/>
  <c r="E32" i="1"/>
  <c r="E102" i="1"/>
  <c r="E25" i="1"/>
  <c r="E24" i="1"/>
  <c r="E23" i="1"/>
  <c r="E22" i="1"/>
  <c r="E10" i="1"/>
  <c r="C9" i="1"/>
  <c r="E107" i="1" l="1"/>
  <c r="E110" i="1"/>
  <c r="C136" i="8"/>
  <c r="E136" i="8" s="1"/>
  <c r="C101" i="1"/>
  <c r="E101" i="1" s="1"/>
  <c r="C127" i="1"/>
  <c r="E127" i="1" s="1"/>
  <c r="E130" i="1"/>
  <c r="E131" i="1"/>
  <c r="E48" i="1"/>
  <c r="C132" i="7"/>
  <c r="E132" i="7" s="1"/>
  <c r="E29" i="7"/>
  <c r="D136" i="6"/>
  <c r="E136" i="6" s="1"/>
  <c r="E29" i="6"/>
  <c r="D136" i="5"/>
  <c r="E136" i="5" s="1"/>
  <c r="E29" i="5"/>
  <c r="D136" i="4"/>
  <c r="E136" i="4" s="1"/>
  <c r="E29" i="4"/>
  <c r="D136" i="3"/>
  <c r="E136" i="3" s="1"/>
  <c r="E29" i="3"/>
  <c r="E31" i="1"/>
  <c r="C106" i="1"/>
  <c r="E136" i="2"/>
  <c r="E29" i="2"/>
  <c r="E9" i="1"/>
  <c r="D106" i="1"/>
  <c r="E106" i="1" s="1"/>
  <c r="C29" i="1" l="1"/>
  <c r="C136" i="1" s="1"/>
  <c r="D29" i="1"/>
  <c r="D136" i="1" s="1"/>
  <c r="E29" i="1" l="1"/>
  <c r="E136" i="1"/>
</calcChain>
</file>

<file path=xl/sharedStrings.xml><?xml version="1.0" encoding="utf-8"?>
<sst xmlns="http://schemas.openxmlformats.org/spreadsheetml/2006/main" count="1268" uniqueCount="191">
  <si>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</si>
  <si>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</si>
  <si>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</si>
  <si>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</si>
  <si>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</si>
  <si>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</si>
  <si>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</si>
  <si>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</si>
  <si>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</si>
  <si>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</si>
  <si>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</si>
  <si>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</si>
  <si>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</si>
  <si>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</si>
  <si>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</si>
  <si>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</si>
  <si>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</si>
  <si>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</si>
  <si>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</si>
  <si>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</si>
  <si>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</si>
  <si>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</si>
  <si>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</si>
  <si>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</si>
  <si>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</si>
  <si>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</si>
  <si>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</si>
  <si>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</si>
  <si>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</si>
  <si>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</si>
  <si>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</si>
  <si>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</si>
  <si>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</si>
  <si>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</si>
  <si>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</si>
  <si>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</si>
  <si>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</si>
  <si>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</si>
  <si>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</si>
  <si>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</si>
  <si>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</si>
  <si>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</si>
  <si>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</si>
  <si>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</si>
  <si>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</si>
  <si>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</si>
  <si>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</si>
  <si>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</si>
  <si>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</si>
  <si>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</si>
  <si>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</si>
  <si>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</si>
  <si>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</si>
  <si>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</si>
  <si>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</si>
  <si>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</si>
  <si>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</si>
  <si>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</si>
  <si>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</si>
  <si>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</si>
  <si>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</si>
  <si>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</si>
  <si>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</si>
  <si>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Usluga zaštite na radu</t>
  </si>
  <si>
    <t>Usluge zaštitara na čuvanju imovine i osoba</t>
  </si>
  <si>
    <t>Servisne usluge (IT, popravci opreme)</t>
  </si>
  <si>
    <t xml:space="preserve">Trošak reg. teretnih vozila </t>
  </si>
  <si>
    <t>Ostali troškovi registracije prometala</t>
  </si>
  <si>
    <t xml:space="preserve">Usluge operativnog leasinga 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</si>
  <si>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</si>
  <si>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</si>
  <si>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</si>
  <si>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</si>
  <si>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</si>
  <si>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</si>
  <si>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</si>
  <si>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</si>
  <si>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</si>
  <si>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</si>
  <si>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</si>
  <si>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</si>
  <si>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</si>
  <si>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</si>
  <si>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</si>
  <si>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</si>
  <si>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</si>
  <si>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</si>
  <si>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</si>
  <si>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</si>
  <si>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</si>
  <si>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</si>
  <si>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</si>
  <si>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</si>
  <si>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</si>
  <si>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</si>
  <si>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</si>
  <si>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</si>
  <si>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</si>
  <si>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</si>
  <si>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</si>
  <si>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</si>
  <si>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</si>
  <si>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</si>
  <si>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</si>
  <si>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</si>
  <si>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</si>
  <si>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</si>
  <si>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</si>
  <si>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</si>
  <si>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</si>
  <si>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</si>
  <si>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</si>
  <si>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</si>
  <si>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</si>
  <si>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</si>
  <si>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</si>
  <si>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</si>
  <si>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</si>
  <si>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</si>
  <si>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</si>
  <si>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</si>
  <si>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</si>
  <si>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</si>
  <si>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</si>
  <si>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</si>
  <si>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</si>
  <si>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</si>
  <si>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INDEX REALIZIRANO /PLANIRANO</t>
  </si>
  <si>
    <t>POSLOVNI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</si>
  <si>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</si>
  <si>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</si>
  <si>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</si>
  <si>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</si>
  <si>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</si>
  <si>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</si>
  <si>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</si>
  <si>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</si>
  <si>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</si>
  <si>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</si>
  <si>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POSLOVNOG REZULTATA NA DAN 31.12.2020.</t>
  </si>
  <si>
    <t>PROJEKCIJA POSLOVANJA 31.12.2020.G.</t>
  </si>
  <si>
    <t>IGRALIŠTA 2020.G.</t>
  </si>
  <si>
    <t xml:space="preserve"> REALIZIRANO       30.09.2020.G.</t>
  </si>
  <si>
    <t xml:space="preserve"> PLANIRANO       30.09.2020.G.</t>
  </si>
  <si>
    <t>ALBANEŽ d.o.o.</t>
  </si>
  <si>
    <t>ALBANEŽd.o.o.</t>
  </si>
  <si>
    <t xml:space="preserve">Prihodi od općih poslova </t>
  </si>
  <si>
    <t>Prihodi od komunalnih usluga Općina-održavanje oborinske</t>
  </si>
  <si>
    <t>Prihodi od kom.usl. - vozilo kanal master</t>
  </si>
  <si>
    <t>Prihodi od održavanja fekalne kanalizacije (tarifa vodnih usluga 41-43)</t>
  </si>
  <si>
    <t>Prihodi od prihvata i pročiščavanja sanitarnih otpadnih voda</t>
  </si>
  <si>
    <t>Prihodi od izrade priključaka na sustav otpadnih voda</t>
  </si>
  <si>
    <t>15.</t>
  </si>
  <si>
    <t>16.</t>
  </si>
  <si>
    <t>Troškovi auto guma osobni autom.</t>
  </si>
  <si>
    <t>Trošak goriva za osobna vozila</t>
  </si>
  <si>
    <t>Održavanje osobnih vozila</t>
  </si>
  <si>
    <t>Usluge operativnog leasinga teretnih vozila</t>
  </si>
  <si>
    <t>Usluge operativnog leasinga  osobnih vozila</t>
  </si>
  <si>
    <t>Troškovi tekućeg održavanja fekalne kanalizacije</t>
  </si>
  <si>
    <t>Troškovi inicijalnog unosa podataka o post. Kan. Mrezi- GIS</t>
  </si>
  <si>
    <t>Ostale komunalne usluge (Pula Herculanea - amort. za kanal.)</t>
  </si>
  <si>
    <t>Usluge posredovanja (prefakturirane usluge)</t>
  </si>
  <si>
    <t>Troškovi usluga Vodovod Pula doo-naknada odvodnja</t>
  </si>
  <si>
    <t xml:space="preserve">Odvoz smeća i fekalija </t>
  </si>
  <si>
    <t xml:space="preserve">Voda i odvodnja </t>
  </si>
  <si>
    <t>Održavanje oborinske kanalizacije</t>
  </si>
  <si>
    <t>Održavanje fekalne kanalizacije</t>
  </si>
  <si>
    <t>Izrada priključaka fekalna kanalizacija</t>
  </si>
  <si>
    <t>Pražnjenje i održavanje crpnih stanica</t>
  </si>
  <si>
    <t>Doprinosi, članarine i druga davanja</t>
  </si>
  <si>
    <t>Trošak HRT pretplate i ostalih koncesija</t>
  </si>
  <si>
    <t>Sudske pristojbe i vodni doprinos</t>
  </si>
  <si>
    <t>Troškovi zdravstvenih nadzora-analiza otpadnih voda</t>
  </si>
  <si>
    <t>Ugovorene kamate i kamate na kredite banaka</t>
  </si>
  <si>
    <t>Ugovorene kamate na kredit Svjetske banke za Projekt Jadran</t>
  </si>
  <si>
    <t>Amortizacija fekalne kanalizacije</t>
  </si>
  <si>
    <t>Voda za piće</t>
  </si>
  <si>
    <t xml:space="preserve">6. </t>
  </si>
  <si>
    <t>Troškovo dugoročnog rezerviranja za gubitke po započetim sudskim sporovima</t>
  </si>
  <si>
    <t>REALIZACIJA PLANA POSLOVANJA NA DAN 31.12.2021.</t>
  </si>
  <si>
    <t>SVI ODJELI  2021.G.</t>
  </si>
  <si>
    <t xml:space="preserve"> PLANIRANO       31.12.2021.G.</t>
  </si>
  <si>
    <t xml:space="preserve"> REALIZIRANO       31.12.2021.G.</t>
  </si>
  <si>
    <t>OPĆI POSLOVI  2021.G.</t>
  </si>
  <si>
    <t>PLANIRANO       31.12.2021.G.</t>
  </si>
  <si>
    <t>AGLOMERACIJA BANJOLE 2021.G.</t>
  </si>
  <si>
    <t>AGLOMERACIJA MEDULIN  2021.G.</t>
  </si>
  <si>
    <t>KANALIZACIJA SVI  2021.G.</t>
  </si>
  <si>
    <t>AGLOMERACIJA PREMANTURA  2021.G.</t>
  </si>
  <si>
    <t>ZA PREFAKTURIRATI  2021.G.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</si>
</sst>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9" fillId="7" borderId="4" xfId="1" applyFont="1" applyFill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right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right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7" fillId="2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4" fillId="2" borderId="0" xfId="1" applyFont="1" applyFill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7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7" fillId="0" borderId="4" xfId="1" applyFont="1" applyFill="1" applyBorder="1" applyAlignment="1">
      <alignment horizontal="right" vertical="center" wrapText="1"/>
    </xf>
    <xf numFmtId="164" fontId="10" fillId="2" borderId="4" xfId="1" applyFont="1" applyFill="1" applyBorder="1" applyAlignment="1">
      <alignment horizontal="righ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6" borderId="4" xfId="1" applyFont="1" applyFill="1" applyBorder="1" applyAlignment="1">
      <alignment horizontal="right" vertical="center" wrapText="1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1" fillId="7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2" fillId="0" borderId="0" xfId="1" applyFont="1" applyAlignment="1">
      <alignment horizontal="right" vertical="center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0" fillId="2" borderId="0" xfId="1" applyFont="1" applyFill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22" fillId="2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23" fillId="0" borderId="0" xfId="1" applyFont="1" applyFill="1" applyAlignment="1">
      <alignment horizontal="right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16" fillId="7" borderId="5" xfId="1" applyFont="1" applyFill="1" applyBorder="1" applyAlignment="1">
      <alignment horizontal="center" vertical="center"/>
    </xf>
    <xf numFmtId="164" fontId="16" fillId="7" borderId="5" xfId="1" applyFont="1" applyFill="1" applyBorder="1" applyAlignment="1">
      <alignment horizontal="left" vertical="center"/>
    </xf>
    <xf numFmtId="164" fontId="15" fillId="7" borderId="5" xfId="1" applyFont="1" applyFill="1" applyBorder="1" applyAlignment="1">
      <alignment horizontal="righ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0" fillId="0" borderId="0" xfId="1" applyFont="1" applyAlignment="1">
      <alignment vertical="center"/>
    </xf>
    <xf numFmtId="164" fontId="25" fillId="0" borderId="0" xfId="1" applyFont="1" applyAlignment="1">
      <alignment horizontal="right" vertical="center"/>
    </xf>
    <xf numFmtId="164" fontId="25" fillId="0" borderId="0" xfId="1" applyFont="1" applyAlignment="1">
      <alignment vertical="center"/>
    </xf>
    <xf numFmtId="164" fontId="25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0" fillId="0" borderId="0" xfId="1" applyFont="1" applyFill="1" applyBorder="1" applyAlignment="1">
      <alignment horizontal="right" vertical="center" wrapText="1"/>
    </xf>
    <xf numFmtId="164" fontId="14" fillId="0" borderId="0" xfId="1" applyFont="1" applyFill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9" fillId="8" borderId="3" xfId="1" applyFont="1" applyFill="1" applyBorder="1" applyAlignment="1">
      <alignment horizontal="center" vertical="center" wrapText="1"/>
    </xf>
    <xf numFmtId="164" fontId="9" fillId="8" borderId="4" xfId="1" applyFont="1" applyFill="1" applyBorder="1" applyAlignment="1">
      <alignment horizontal="left" vertical="center" wrapText="1"/>
    </xf>
    <xf numFmtId="164" fontId="9" fillId="8" borderId="4" xfId="1" applyFont="1" applyFill="1" applyBorder="1" applyAlignment="1">
      <alignment horizontal="right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11" fillId="7" borderId="3" xfId="1" applyFont="1" applyFill="1" applyBorder="1" applyAlignment="1">
      <alignment horizontal="center" vertical="center" wrapText="1"/>
    </xf>
    <xf numFmtId="164" fontId="11" fillId="7" borderId="4" xfId="1" applyFont="1" applyFill="1" applyBorder="1" applyAlignment="1">
      <alignment horizontal="left" vertical="center" wrapText="1"/>
    </xf>
    <xf numFmtId="164" fontId="9" fillId="8" borderId="1" xfId="1" applyFont="1" applyFill="1" applyBorder="1" applyAlignment="1">
      <alignment horizontal="center" vertical="center" wrapText="1"/>
    </xf>
    <xf numFmtId="164" fontId="9" fillId="8" borderId="2" xfId="1" applyFont="1" applyFill="1" applyBorder="1" applyAlignment="1">
      <alignment horizontal="center" vertical="center" wrapText="1"/>
    </xf>
    <xf numFmtId="164" fontId="9" fillId="8" borderId="3" xfId="1" applyFont="1" applyFill="1" applyBorder="1" applyAlignment="1">
      <alignment horizontal="center" vertical="center" wrapText="1"/>
    </xf>
    <xf numFmtId="164" fontId="9" fillId="8" borderId="1" xfId="1" applyFont="1" applyFill="1" applyBorder="1" applyAlignment="1">
      <alignment horizontal="left" vertical="center" wrapText="1"/>
    </xf>
    <xf numFmtId="164" fontId="9" fillId="8" borderId="2" xfId="1" applyFont="1" applyFill="1" applyBorder="1" applyAlignment="1">
      <alignment horizontal="left" vertical="center" wrapText="1"/>
    </xf>
    <xf numFmtId="164" fontId="9" fillId="8" borderId="3" xfId="1" applyFont="1" applyFill="1" applyBorder="1" applyAlignment="1">
      <alignment horizontal="left" vertical="center" wrapText="1"/>
    </xf>
    <xf numFmtId="164" fontId="8" fillId="8" borderId="1" xfId="1" applyFont="1" applyFill="1" applyBorder="1" applyAlignment="1">
      <alignment horizontal="right" vertical="center" wrapText="1"/>
    </xf>
    <xf numFmtId="164" fontId="8" fillId="8" borderId="2" xfId="1" applyFont="1" applyFill="1" applyBorder="1" applyAlignment="1">
      <alignment horizontal="right" vertical="center" wrapText="1"/>
    </xf>
    <xf numFmtId="164" fontId="8" fillId="8" borderId="3" xfId="1" applyFont="1" applyFill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8" fillId="8" borderId="1" xfId="1" applyFont="1" applyFill="1" applyBorder="1" applyAlignment="1">
      <alignment horizontal="center" vertical="center" wrapText="1"/>
    </xf>
    <xf numFmtId="164" fontId="8" fillId="8" borderId="2" xfId="1" applyFont="1" applyFill="1" applyBorder="1" applyAlignment="1">
      <alignment horizontal="center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left" vertical="center" wrapText="1"/>
    </xf>
    <xf numFmtId="164" fontId="8" fillId="8" borderId="2" xfId="1" applyFont="1" applyFill="1" applyBorder="1" applyAlignment="1">
      <alignment horizontal="left" vertical="center" wrapText="1"/>
    </xf>
    <xf numFmtId="164" fontId="8" fillId="8" borderId="3" xfId="1" applyFont="1" applyFill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8" fillId="2" borderId="1" xfId="1" applyFont="1" applyFill="1" applyBorder="1" applyAlignment="1">
      <alignment horizontal="right" vertical="center" wrapText="1"/>
    </xf>
    <xf numFmtId="164" fontId="8" fillId="2" borderId="2" xfId="1" applyFont="1" applyFill="1" applyBorder="1" applyAlignment="1">
      <alignment horizontal="right" vertical="center" wrapText="1"/>
    </xf>
    <xf numFmtId="164" fontId="8" fillId="2" borderId="3" xfId="1" applyFont="1" applyFill="1" applyBorder="1" applyAlignment="1">
      <alignment horizontal="right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8" fillId="7" borderId="2" xfId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left" vertical="center" wrapText="1"/>
    </xf>
    <xf numFmtId="164" fontId="8" fillId="7" borderId="2" xfId="1" applyFont="1" applyFill="1" applyBorder="1" applyAlignment="1">
      <alignment horizontal="left" vertical="center" wrapText="1"/>
    </xf>
    <xf numFmtId="164" fontId="8" fillId="7" borderId="3" xfId="1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6"/>
  <sheetViews>
    <sheetView tabSelected="1" topLeftCell="A4" workbookViewId="0">
      <selection activeCell="J145" sqref="J145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6.85546875" style="8" bestFit="1" customWidth="1"/>
    <col min="7" max="7" width="15.85546875" style="8" bestFit="1" customWidth="1"/>
    <col min="8" max="8" width="14.28515625" style="8" bestFit="1" customWidth="1"/>
    <col min="9" max="16384" width="9.140625" style="8"/>
  </cols>
  <sheetData>
    <row r="1" spans="1:5" s="57" customFormat="1" x14ac:dyDescent="0.25">
      <c r="A1" s="14"/>
      <c r="B1" s="17"/>
      <c r="C1" s="26"/>
      <c r="D1" s="26"/>
      <c r="E1" s="27"/>
    </row>
    <row r="2" spans="1:5" s="57" customFormat="1" ht="15.75" x14ac:dyDescent="0.25">
      <c r="A2" s="15"/>
      <c r="B2" s="18" t="s">
        <v>144</v>
      </c>
      <c r="C2" s="28"/>
      <c r="D2" s="28"/>
      <c r="E2" s="29"/>
    </row>
    <row r="3" spans="1:5" s="57" customFormat="1" ht="15.75" x14ac:dyDescent="0.25">
      <c r="A3" s="1" t="s">
        <v>1</v>
      </c>
      <c r="B3" s="99" t="s">
        <v>180</v>
      </c>
      <c r="C3" s="30"/>
      <c r="D3" s="30"/>
      <c r="E3" s="30"/>
    </row>
    <row r="4" spans="1:5" s="57" customFormat="1" ht="15.75" x14ac:dyDescent="0.25">
      <c r="A4" s="1"/>
      <c r="B4" s="115" t="s">
        <v>181</v>
      </c>
      <c r="C4" s="115"/>
      <c r="D4" s="115"/>
      <c r="E4" s="115"/>
    </row>
    <row r="5" spans="1:5" s="57" customFormat="1" ht="15.75" x14ac:dyDescent="0.25">
      <c r="A5" s="1"/>
      <c r="B5" s="17"/>
      <c r="C5" s="26"/>
      <c r="D5" s="26"/>
      <c r="E5" s="27"/>
    </row>
    <row r="6" spans="1:5" s="57" customFormat="1" ht="15" customHeight="1" x14ac:dyDescent="0.25">
      <c r="A6" s="116" t="s">
        <v>1</v>
      </c>
      <c r="B6" s="119" t="s">
        <v>2</v>
      </c>
      <c r="C6" s="112" t="s">
        <v>182</v>
      </c>
      <c r="D6" s="112" t="s">
        <v>183</v>
      </c>
      <c r="E6" s="112" t="s">
        <v>127</v>
      </c>
    </row>
    <row r="7" spans="1:5" s="57" customFormat="1" ht="15" customHeight="1" x14ac:dyDescent="0.25">
      <c r="A7" s="117"/>
      <c r="B7" s="120"/>
      <c r="C7" s="113"/>
      <c r="D7" s="113"/>
      <c r="E7" s="113"/>
    </row>
    <row r="8" spans="1:5" s="57" customFormat="1" ht="25.5" customHeight="1" x14ac:dyDescent="0.25">
      <c r="A8" s="118"/>
      <c r="B8" s="121"/>
      <c r="C8" s="114"/>
      <c r="D8" s="114"/>
      <c r="E8" s="114"/>
    </row>
    <row r="9" spans="1:5" s="57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7969556.5199999996</v>
      </c>
      <c r="D9" s="102">
        <f>D10+D11+D12+D13+D14+D15+D16+D17+D18+D19+D20+D21+D22+D23+D24+D25</f>
        <v>8006161.790000001</v>
      </c>
      <c r="E9" s="102">
        <f>D9/C9*100</f>
        <v>100.45931376367227</v>
      </c>
    </row>
    <row r="10" spans="1:5" ht="30" customHeight="1" x14ac:dyDescent="0.25">
      <c r="A10" s="42" t="s">
        <v>5</v>
      </c>
      <c r="B10" s="20" t="s">
        <v>146</v>
      </c>
      <c r="C10" s="43">
        <f>'01 -OPĆI'!C10+'02- AGLOMERACIJA BANJOLE'!C10+'03-AGLOMERACIJA MEDULIN'!C10+'04-KANALIZACIJA SVI'!C10+'05-AGLOMERACIJA PREMANTURA'!C10+'06-IGRALIŠTA'!C10+'08-PREFAKTURIRATI MED EKO SERVI'!C10</f>
        <v>250000</v>
      </c>
      <c r="D10" s="43">
        <f>'01 -OPĆI'!D10+'02- AGLOMERACIJA BANJOLE'!D10+'03-AGLOMERACIJA MEDULIN'!D10+'04-KANALIZACIJA SVI'!D10+'05-AGLOMERACIJA PREMANTURA'!D10+'06-IGRALIŠTA'!D10+'08-PREFAKTURIRATI MED EKO SERVI'!D10</f>
        <v>2136.88</v>
      </c>
      <c r="E10" s="43">
        <f>D10/C10*100</f>
        <v>0.85475200000000007</v>
      </c>
    </row>
    <row r="11" spans="1:5" ht="30" customHeight="1" x14ac:dyDescent="0.25">
      <c r="A11" s="44" t="s">
        <v>7</v>
      </c>
      <c r="B11" s="11" t="s">
        <v>147</v>
      </c>
      <c r="C11" s="43">
        <f>'01 -OPĆI'!C11+'02- AGLOMERACIJA BANJOLE'!C11+'03-AGLOMERACIJA MEDULIN'!C11+'04-KANALIZACIJA SVI'!C11+'05-AGLOMERACIJA PREMANTURA'!C11+'06-IGRALIŠTA'!C11+'08-PREFAKTURIRATI MED EKO SERVI'!C11</f>
        <v>1040000</v>
      </c>
      <c r="D11" s="43">
        <f>'01 -OPĆI'!D11+'02- AGLOMERACIJA BANJOLE'!D11+'03-AGLOMERACIJA MEDULIN'!D11+'04-KANALIZACIJA SVI'!D11+'05-AGLOMERACIJA PREMANTURA'!D11+'06-IGRALIŠTA'!D11+'08-PREFAKTURIRATI MED EKO SERVI'!D11</f>
        <v>1040550</v>
      </c>
      <c r="E11" s="43">
        <f t="shared" ref="E11:E25" si="0">D11/C11*100</f>
        <v>100.05288461538461</v>
      </c>
    </row>
    <row r="12" spans="1:5" ht="30" customHeight="1" x14ac:dyDescent="0.25">
      <c r="A12" s="44" t="s">
        <v>9</v>
      </c>
      <c r="B12" s="11" t="s">
        <v>148</v>
      </c>
      <c r="C12" s="43">
        <f>'01 -OPĆI'!C12+'02- AGLOMERACIJA BANJOLE'!C12+'03-AGLOMERACIJA MEDULIN'!C12+'04-KANALIZACIJA SVI'!C12+'05-AGLOMERACIJA PREMANTURA'!C12+'06-IGRALIŠTA'!C12+'08-PREFAKTURIRATI MED EKO SERVI'!C12</f>
        <v>6500</v>
      </c>
      <c r="D12" s="43">
        <f>'01 -OPĆI'!D12+'02- AGLOMERACIJA BANJOLE'!D12+'03-AGLOMERACIJA MEDULIN'!D12+'04-KANALIZACIJA SVI'!D12+'05-AGLOMERACIJA PREMANTURA'!D12+'06-IGRALIŠTA'!D12+'08-PREFAKTURIRATI MED EKO SERVI'!D12</f>
        <v>6498.56</v>
      </c>
      <c r="E12" s="43">
        <f t="shared" si="0"/>
        <v>99.977846153846158</v>
      </c>
    </row>
    <row r="13" spans="1:5" ht="30" customHeight="1" x14ac:dyDescent="0.25">
      <c r="A13" s="42" t="s">
        <v>11</v>
      </c>
      <c r="B13" s="11" t="s">
        <v>149</v>
      </c>
      <c r="C13" s="43">
        <f>'01 -OPĆI'!C13+'02- AGLOMERACIJA BANJOLE'!C13+'03-AGLOMERACIJA MEDULIN'!C13+'04-KANALIZACIJA SVI'!C13+'05-AGLOMERACIJA PREMANTURA'!C13+'06-IGRALIŠTA'!C13+'08-PREFAKTURIRATI MED EKO SERVI'!C13</f>
        <v>2515000</v>
      </c>
      <c r="D13" s="43">
        <f>'01 -OPĆI'!D13+'02- AGLOMERACIJA BANJOLE'!D13+'03-AGLOMERACIJA MEDULIN'!D13+'04-KANALIZACIJA SVI'!D13+'05-AGLOMERACIJA PREMANTURA'!D13+'06-IGRALIŠTA'!D13+'08-PREFAKTURIRATI MED EKO SERVI'!D13</f>
        <v>2719621.7</v>
      </c>
      <c r="E13" s="43">
        <f t="shared" si="0"/>
        <v>108.13605168986085</v>
      </c>
    </row>
    <row r="14" spans="1:5" ht="30" customHeight="1" x14ac:dyDescent="0.25">
      <c r="A14" s="44" t="s">
        <v>15</v>
      </c>
      <c r="B14" s="11" t="s">
        <v>150</v>
      </c>
      <c r="C14" s="43">
        <f>'01 -OPĆI'!C14+'02- AGLOMERACIJA BANJOLE'!C14+'03-AGLOMERACIJA MEDULIN'!C14+'04-KANALIZACIJA SVI'!C14+'05-AGLOMERACIJA PREMANTURA'!C14+'06-IGRALIŠTA'!C14+'08-PREFAKTURIRATI MED EKO SERVI'!C14</f>
        <v>290000</v>
      </c>
      <c r="D14" s="43">
        <f>'01 -OPĆI'!D14+'02- AGLOMERACIJA BANJOLE'!D14+'03-AGLOMERACIJA MEDULIN'!D14+'04-KANALIZACIJA SVI'!D14+'05-AGLOMERACIJA PREMANTURA'!D14+'06-IGRALIŠTA'!D14+'08-PREFAKTURIRATI MED EKO SERVI'!D14</f>
        <v>313015</v>
      </c>
      <c r="E14" s="43">
        <f t="shared" si="0"/>
        <v>107.93620689655172</v>
      </c>
    </row>
    <row r="15" spans="1:5" ht="30" customHeight="1" x14ac:dyDescent="0.25">
      <c r="A15" s="44" t="s">
        <v>19</v>
      </c>
      <c r="B15" s="11" t="s">
        <v>151</v>
      </c>
      <c r="C15" s="43">
        <f>'01 -OPĆI'!C15+'02- AGLOMERACIJA BANJOLE'!C15+'03-AGLOMERACIJA MEDULIN'!C15+'04-KANALIZACIJA SVI'!C15+'05-AGLOMERACIJA PREMANTURA'!C15+'06-IGRALIŠTA'!C15+'08-PREFAKTURIRATI MED EKO SERVI'!C15</f>
        <v>75000</v>
      </c>
      <c r="D15" s="43">
        <f>'01 -OPĆI'!D15+'02- AGLOMERACIJA BANJOLE'!D15+'03-AGLOMERACIJA MEDULIN'!D15+'04-KANALIZACIJA SVI'!D15+'05-AGLOMERACIJA PREMANTURA'!D15+'06-IGRALIŠTA'!D15+'08-PREFAKTURIRATI MED EKO SERVI'!D15</f>
        <v>77864.22</v>
      </c>
      <c r="E15" s="43">
        <f t="shared" si="0"/>
        <v>103.81895999999999</v>
      </c>
    </row>
    <row r="16" spans="1:5" ht="30" customHeight="1" x14ac:dyDescent="0.25">
      <c r="A16" s="44" t="s">
        <v>21</v>
      </c>
      <c r="B16" s="11" t="s">
        <v>30</v>
      </c>
      <c r="C16" s="43">
        <f>'01 -OPĆI'!C16+'02- AGLOMERACIJA BANJOLE'!C16+'03-AGLOMERACIJA MEDULIN'!C16+'04-KANALIZACIJA SVI'!C16+'05-AGLOMERACIJA PREMANTURA'!C16+'06-IGRALIŠTA'!C16+'08-PREFAKTURIRATI MED EKO SERVI'!C16</f>
        <v>600</v>
      </c>
      <c r="D16" s="43">
        <f>'01 -OPĆI'!D16+'02- AGLOMERACIJA BANJOLE'!D16+'03-AGLOMERACIJA MEDULIN'!D16+'04-KANALIZACIJA SVI'!D16+'05-AGLOMERACIJA PREMANTURA'!D16+'06-IGRALIŠTA'!D16+'08-PREFAKTURIRATI MED EKO SERVI'!D16</f>
        <v>653.55999999999995</v>
      </c>
      <c r="E16" s="43">
        <f t="shared" si="0"/>
        <v>108.92666666666666</v>
      </c>
    </row>
    <row r="17" spans="1:5" ht="30" customHeight="1" x14ac:dyDescent="0.25">
      <c r="A17" s="44" t="s">
        <v>23</v>
      </c>
      <c r="B17" s="11" t="s">
        <v>32</v>
      </c>
      <c r="C17" s="43">
        <f>'01 -OPĆI'!C17+'02- AGLOMERACIJA BANJOLE'!C17+'03-AGLOMERACIJA MEDULIN'!C17+'04-KANALIZACIJA SVI'!C17+'05-AGLOMERACIJA PREMANTURA'!C17+'06-IGRALIŠTA'!C17+'08-PREFAKTURIRATI MED EKO SERVI'!C17</f>
        <v>106000</v>
      </c>
      <c r="D17" s="43">
        <f>'01 -OPĆI'!D17+'02- AGLOMERACIJA BANJOLE'!D17+'03-AGLOMERACIJA MEDULIN'!D17+'04-KANALIZACIJA SVI'!D17+'05-AGLOMERACIJA PREMANTURA'!D17+'06-IGRALIŠTA'!D17+'08-PREFAKTURIRATI MED EKO SERVI'!D17</f>
        <v>148217.13</v>
      </c>
      <c r="E17" s="43">
        <f t="shared" si="0"/>
        <v>139.82748113207549</v>
      </c>
    </row>
    <row r="18" spans="1:5" ht="30" customHeight="1" x14ac:dyDescent="0.25">
      <c r="A18" s="44" t="s">
        <v>25</v>
      </c>
      <c r="B18" s="11" t="s">
        <v>34</v>
      </c>
      <c r="C18" s="43">
        <f>'01 -OPĆI'!C18+'02- AGLOMERACIJA BANJOLE'!C18+'03-AGLOMERACIJA MEDULIN'!C18+'04-KANALIZACIJA SVI'!C18+'05-AGLOMERACIJA PREMANTURA'!C18+'06-IGRALIŠTA'!C18+'08-PREFAKTURIRATI MED EKO SERVI'!C18</f>
        <v>62050</v>
      </c>
      <c r="D18" s="43">
        <f>'01 -OPĆI'!D18+'02- AGLOMERACIJA BANJOLE'!D18+'03-AGLOMERACIJA MEDULIN'!D18+'04-KANALIZACIJA SVI'!D18+'05-AGLOMERACIJA PREMANTURA'!D18+'06-IGRALIŠTA'!D18+'08-PREFAKTURIRATI MED EKO SERVI'!D18</f>
        <v>61954.619999999995</v>
      </c>
      <c r="E18" s="43">
        <f t="shared" si="0"/>
        <v>99.846285253827546</v>
      </c>
    </row>
    <row r="19" spans="1:5" ht="30" customHeight="1" x14ac:dyDescent="0.25">
      <c r="A19" s="44" t="s">
        <v>27</v>
      </c>
      <c r="B19" s="11" t="s">
        <v>36</v>
      </c>
      <c r="C19" s="43">
        <f>'01 -OPĆI'!C19+'02- AGLOMERACIJA BANJOLE'!C19+'03-AGLOMERACIJA MEDULIN'!C19+'04-KANALIZACIJA SVI'!C19+'05-AGLOMERACIJA PREMANTURA'!C19+'06-IGRALIŠTA'!C19+'08-PREFAKTURIRATI MED EKO SERVI'!C19</f>
        <v>3624406.52</v>
      </c>
      <c r="D19" s="43">
        <f>'01 -OPĆI'!D19+'02- AGLOMERACIJA BANJOLE'!D19+'03-AGLOMERACIJA MEDULIN'!D19+'04-KANALIZACIJA SVI'!D19+'05-AGLOMERACIJA PREMANTURA'!D19+'06-IGRALIŠTA'!D19+'08-PREFAKTURIRATI MED EKO SERVI'!D19</f>
        <v>3635650.1199999996</v>
      </c>
      <c r="E19" s="43">
        <f t="shared" si="0"/>
        <v>100.31021906449942</v>
      </c>
    </row>
    <row r="20" spans="1:5" ht="30" hidden="1" customHeight="1" x14ac:dyDescent="0.25">
      <c r="A20" s="44" t="s">
        <v>29</v>
      </c>
      <c r="B20" s="11"/>
      <c r="C20" s="43">
        <f>'01 -OPĆI'!C20+'02- AGLOMERACIJA BANJOLE'!C20+'03-AGLOMERACIJA MEDULIN'!C20+'04-KANALIZACIJA SVI'!C20+'05-AGLOMERACIJA PREMANTURA'!C20+'06-IGRALIŠTA'!C20+'08-PREFAKTURIRATI MED EKO SERVI'!C20</f>
        <v>0</v>
      </c>
      <c r="D20" s="43">
        <f>'01 -OPĆI'!D20+'02- AGLOMERACIJA BANJOLE'!D20+'03-AGLOMERACIJA MEDULIN'!D20+'04-KANALIZACIJA SVI'!D20+'05-AGLOMERACIJA PREMANTURA'!D20+'06-IGRALIŠTA'!D20+'08-PREFAKTURIRATI MED EKO SERVI'!D20</f>
        <v>0</v>
      </c>
      <c r="E20" s="43"/>
    </row>
    <row r="21" spans="1:5" ht="30" hidden="1" customHeight="1" x14ac:dyDescent="0.25">
      <c r="A21" s="44" t="s">
        <v>31</v>
      </c>
      <c r="B21" s="11"/>
      <c r="C21" s="43">
        <f>'01 -OPĆI'!C21+'02- AGLOMERACIJA BANJOLE'!C21+'03-AGLOMERACIJA MEDULIN'!C21+'04-KANALIZACIJA SVI'!C21+'05-AGLOMERACIJA PREMANTURA'!C21+'06-IGRALIŠTA'!C21+'08-PREFAKTURIRATI MED EKO SERVI'!C21</f>
        <v>0</v>
      </c>
      <c r="D21" s="43">
        <f>'01 -OPĆI'!D21+'02- AGLOMERACIJA BANJOLE'!D21+'03-AGLOMERACIJA MEDULIN'!D21+'04-KANALIZACIJA SVI'!D21+'05-AGLOMERACIJA PREMANTURA'!D21+'06-IGRALIŠTA'!D21+'08-PREFAKTURIRATI MED EKO SERVI'!D21</f>
        <v>0</v>
      </c>
      <c r="E21" s="43" t="e">
        <f t="shared" si="0"/>
        <v>#DIV/0!</v>
      </c>
    </row>
    <row r="22" spans="1:5" ht="30" hidden="1" customHeight="1" x14ac:dyDescent="0.25">
      <c r="A22" s="44" t="s">
        <v>33</v>
      </c>
      <c r="B22" s="11"/>
      <c r="C22" s="43">
        <f>'01 -OPĆI'!C22+'02- AGLOMERACIJA BANJOLE'!C22+'03-AGLOMERACIJA MEDULIN'!C22+'04-KANALIZACIJA SVI'!C22+'05-AGLOMERACIJA PREMANTURA'!C22+'06-IGRALIŠTA'!C22+'08-PREFAKTURIRATI MED EKO SERVI'!C22</f>
        <v>0</v>
      </c>
      <c r="D22" s="43">
        <f>'01 -OPĆI'!D22+'02- AGLOMERACIJA BANJOLE'!D22+'03-AGLOMERACIJA MEDULIN'!D22+'04-KANALIZACIJA SVI'!D22+'05-AGLOMERACIJA PREMANTURA'!D22+'06-IGRALIŠTA'!D22+'08-PREFAKTURIRATI MED EKO SERVI'!D22</f>
        <v>0</v>
      </c>
      <c r="E22" s="43" t="e">
        <f t="shared" si="0"/>
        <v>#DIV/0!</v>
      </c>
    </row>
    <row r="23" spans="1:5" ht="30" hidden="1" customHeight="1" x14ac:dyDescent="0.25">
      <c r="A23" s="44" t="s">
        <v>35</v>
      </c>
      <c r="B23" s="11"/>
      <c r="C23" s="43">
        <f>'01 -OPĆI'!C23+'02- AGLOMERACIJA BANJOLE'!C23+'03-AGLOMERACIJA MEDULIN'!C23+'04-KANALIZACIJA SVI'!C23+'05-AGLOMERACIJA PREMANTURA'!C23+'06-IGRALIŠTA'!C23+'08-PREFAKTURIRATI MED EKO SERVI'!C23</f>
        <v>0</v>
      </c>
      <c r="D23" s="43">
        <f>'01 -OPĆI'!D23+'02- AGLOMERACIJA BANJOLE'!D23+'03-AGLOMERACIJA MEDULIN'!D23+'04-KANALIZACIJA SVI'!D23+'05-AGLOMERACIJA PREMANTURA'!D23+'06-IGRALIŠTA'!D23+'08-PREFAKTURIRATI MED EKO SERVI'!D23</f>
        <v>0</v>
      </c>
      <c r="E23" s="43" t="e">
        <f t="shared" si="0"/>
        <v>#DIV/0!</v>
      </c>
    </row>
    <row r="24" spans="1:5" ht="30" hidden="1" customHeight="1" x14ac:dyDescent="0.25">
      <c r="A24" s="44" t="s">
        <v>152</v>
      </c>
      <c r="B24" s="11"/>
      <c r="C24" s="43">
        <f>'01 -OPĆI'!C24+'02- AGLOMERACIJA BANJOLE'!C24+'03-AGLOMERACIJA MEDULIN'!C24+'04-KANALIZACIJA SVI'!C24+'05-AGLOMERACIJA PREMANTURA'!C24+'06-IGRALIŠTA'!C24+'08-PREFAKTURIRATI MED EKO SERVI'!C24</f>
        <v>0</v>
      </c>
      <c r="D24" s="43">
        <f>'01 -OPĆI'!D24+'02- AGLOMERACIJA BANJOLE'!D24+'03-AGLOMERACIJA MEDULIN'!D24+'04-KANALIZACIJA SVI'!D24+'05-AGLOMERACIJA PREMANTURA'!D24+'06-IGRALIŠTA'!D24+'08-PREFAKTURIRATI MED EKO SERVI'!D24</f>
        <v>0</v>
      </c>
      <c r="E24" s="43" t="e">
        <f t="shared" si="0"/>
        <v>#DIV/0!</v>
      </c>
    </row>
    <row r="25" spans="1:5" ht="30" hidden="1" customHeight="1" x14ac:dyDescent="0.25">
      <c r="A25" s="42" t="s">
        <v>35</v>
      </c>
      <c r="B25" s="11"/>
      <c r="C25" s="43">
        <f>'01 -OPĆI'!C25+'02- AGLOMERACIJA BANJOLE'!C25+'03-AGLOMERACIJA MEDULIN'!C25+'04-KANALIZACIJA SVI'!C25+'05-AGLOMERACIJA PREMANTURA'!C25+'06-IGRALIŠTA'!C25+'08-PREFAKTURIRATI MED EKO SERVI'!C25</f>
        <v>0</v>
      </c>
      <c r="D25" s="43">
        <f>'01 -OPĆI'!D25+'02- AGLOMERACIJA BANJOLE'!D25+'03-AGLOMERACIJA MEDULIN'!D25+'04-KANALIZACIJA SVI'!D25+'05-AGLOMERACIJA PREMANTURA'!D25+'06-IGRALIŠTA'!D25+'08-PREFAKTURIRATI MED EKO SERVI'!D25</f>
        <v>0</v>
      </c>
      <c r="E25" s="43" t="e">
        <f t="shared" si="0"/>
        <v>#DIV/0!</v>
      </c>
    </row>
    <row r="26" spans="1:5" s="93" customFormat="1" ht="30" customHeight="1" x14ac:dyDescent="0.25">
      <c r="A26" s="106" t="s">
        <v>1</v>
      </c>
      <c r="B26" s="109" t="s">
        <v>37</v>
      </c>
      <c r="C26" s="112" t="s">
        <v>182</v>
      </c>
      <c r="D26" s="112" t="s">
        <v>183</v>
      </c>
      <c r="E26" s="112" t="s">
        <v>127</v>
      </c>
    </row>
    <row r="27" spans="1:5" s="93" customFormat="1" ht="25.5" customHeight="1" x14ac:dyDescent="0.25">
      <c r="A27" s="107"/>
      <c r="B27" s="110"/>
      <c r="C27" s="113"/>
      <c r="D27" s="113"/>
      <c r="E27" s="113"/>
    </row>
    <row r="28" spans="1:5" s="57" customFormat="1" ht="30" hidden="1" customHeight="1" x14ac:dyDescent="0.25">
      <c r="A28" s="108"/>
      <c r="B28" s="111"/>
      <c r="C28" s="114"/>
      <c r="D28" s="114"/>
      <c r="E28" s="114"/>
    </row>
    <row r="29" spans="1:5" s="57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7967589.5</v>
      </c>
      <c r="D29" s="102">
        <f>D31+D48+D99+D101+D106+D110+D127+D131+D108</f>
        <v>8001896.3200000012</v>
      </c>
      <c r="E29" s="102">
        <f>D29/C29*100</f>
        <v>100.43057966277004</v>
      </c>
    </row>
    <row r="30" spans="1:5" ht="30" customHeight="1" x14ac:dyDescent="0.25">
      <c r="A30" s="46"/>
      <c r="B30" s="47"/>
      <c r="C30" s="43"/>
      <c r="D30" s="48"/>
      <c r="E30" s="49"/>
    </row>
    <row r="31" spans="1:5" s="63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531470</v>
      </c>
      <c r="D31" s="61">
        <f t="shared" ref="D31" si="1">D32+D33+D34+D35+D36+D37+D38+D39+D40+D41+D42+D43+D44+D45+D46+D47</f>
        <v>500068.81000000006</v>
      </c>
      <c r="E31" s="62">
        <f>D31/C31*100</f>
        <v>94.091634523115147</v>
      </c>
    </row>
    <row r="32" spans="1:5" s="52" customFormat="1" ht="30" customHeight="1" x14ac:dyDescent="0.25">
      <c r="A32" s="51"/>
      <c r="B32" s="22" t="s">
        <v>41</v>
      </c>
      <c r="C32" s="43">
        <f>'01 -OPĆI'!C32+'02- AGLOMERACIJA BANJOLE'!C32+'03-AGLOMERACIJA MEDULIN'!C32+'04-KANALIZACIJA SVI'!C32+'05-AGLOMERACIJA PREMANTURA'!C32+'06-IGRALIŠTA'!C32+'08-PREFAKTURIRATI MED EKO SERVI'!C32</f>
        <v>46500</v>
      </c>
      <c r="D32" s="43">
        <f>'01 -OPĆI'!D32+'02- AGLOMERACIJA BANJOLE'!D32+'03-AGLOMERACIJA MEDULIN'!D32+'04-KANALIZACIJA SVI'!D32+'05-AGLOMERACIJA PREMANTURA'!D32+'06-IGRALIŠTA'!D32+'08-PREFAKTURIRATI MED EKO SERVI'!D32</f>
        <v>39517.850000000006</v>
      </c>
      <c r="E32" s="43">
        <f t="shared" ref="E32:E95" si="2">D32/C32*100</f>
        <v>84.984623655913992</v>
      </c>
    </row>
    <row r="33" spans="1:5" s="52" customFormat="1" ht="30" customHeight="1" x14ac:dyDescent="0.25">
      <c r="A33" s="51"/>
      <c r="B33" s="22" t="s">
        <v>42</v>
      </c>
      <c r="C33" s="43">
        <f>'01 -OPĆI'!C33+'02- AGLOMERACIJA BANJOLE'!C33+'03-AGLOMERACIJA MEDULIN'!C33+'04-KANALIZACIJA SVI'!C33+'05-AGLOMERACIJA PREMANTURA'!C33+'06-IGRALIŠTA'!C33+'08-PREFAKTURIRATI MED EKO SERVI'!C33</f>
        <v>2800</v>
      </c>
      <c r="D33" s="43">
        <f>'01 -OPĆI'!D33+'02- AGLOMERACIJA BANJOLE'!D33+'03-AGLOMERACIJA MEDULIN'!D33+'04-KANALIZACIJA SVI'!D33+'05-AGLOMERACIJA PREMANTURA'!D33+'06-IGRALIŠTA'!D33+'08-PREFAKTURIRATI MED EKO SERVI'!D33</f>
        <v>2415.29</v>
      </c>
      <c r="E33" s="43">
        <f t="shared" si="2"/>
        <v>86.260357142857146</v>
      </c>
    </row>
    <row r="34" spans="1:5" ht="30" customHeight="1" x14ac:dyDescent="0.25">
      <c r="A34" s="12" t="s">
        <v>1</v>
      </c>
      <c r="B34" s="11" t="s">
        <v>43</v>
      </c>
      <c r="C34" s="43">
        <f>'01 -OPĆI'!C34+'02- AGLOMERACIJA BANJOLE'!C34+'03-AGLOMERACIJA MEDULIN'!C34+'04-KANALIZACIJA SVI'!C34+'05-AGLOMERACIJA PREMANTURA'!C34+'06-IGRALIŠTA'!C34+'08-PREFAKTURIRATI MED EKO SERVI'!C34</f>
        <v>4600</v>
      </c>
      <c r="D34" s="43">
        <f>'01 -OPĆI'!D34+'02- AGLOMERACIJA BANJOLE'!D34+'03-AGLOMERACIJA MEDULIN'!D34+'04-KANALIZACIJA SVI'!D34+'05-AGLOMERACIJA PREMANTURA'!D34+'06-IGRALIŠTA'!D34+'08-PREFAKTURIRATI MED EKO SERVI'!D34</f>
        <v>4059.87</v>
      </c>
      <c r="E34" s="43">
        <f t="shared" si="2"/>
        <v>88.258043478260873</v>
      </c>
    </row>
    <row r="35" spans="1:5" ht="30" customHeight="1" x14ac:dyDescent="0.25">
      <c r="A35" s="12"/>
      <c r="B35" s="11" t="s">
        <v>44</v>
      </c>
      <c r="C35" s="43">
        <f>'01 -OPĆI'!C35+'02- AGLOMERACIJA BANJOLE'!C35+'03-AGLOMERACIJA MEDULIN'!C35+'04-KANALIZACIJA SVI'!C35+'05-AGLOMERACIJA PREMANTURA'!C35+'06-IGRALIŠTA'!C35+'08-PREFAKTURIRATI MED EKO SERVI'!C35</f>
        <v>18950</v>
      </c>
      <c r="D35" s="43">
        <f>'01 -OPĆI'!D35+'02- AGLOMERACIJA BANJOLE'!D35+'03-AGLOMERACIJA MEDULIN'!D35+'04-KANALIZACIJA SVI'!D35+'05-AGLOMERACIJA PREMANTURA'!D35+'06-IGRALIŠTA'!D35+'08-PREFAKTURIRATI MED EKO SERVI'!D35</f>
        <v>22455.93</v>
      </c>
      <c r="E35" s="43">
        <f t="shared" si="2"/>
        <v>118.50094986807389</v>
      </c>
    </row>
    <row r="36" spans="1:5" ht="30" customHeight="1" x14ac:dyDescent="0.25">
      <c r="A36" s="12"/>
      <c r="B36" s="11" t="s">
        <v>45</v>
      </c>
      <c r="C36" s="43">
        <f>'01 -OPĆI'!C36+'02- AGLOMERACIJA BANJOLE'!C36+'03-AGLOMERACIJA MEDULIN'!C36+'04-KANALIZACIJA SVI'!C36+'05-AGLOMERACIJA PREMANTURA'!C36+'06-IGRALIŠTA'!C36+'08-PREFAKTURIRATI MED EKO SERVI'!C36</f>
        <v>40</v>
      </c>
      <c r="D36" s="43">
        <f>'01 -OPĆI'!D36+'02- AGLOMERACIJA BANJOLE'!D36+'03-AGLOMERACIJA MEDULIN'!D36+'04-KANALIZACIJA SVI'!D36+'05-AGLOMERACIJA PREMANTURA'!D36+'06-IGRALIŠTA'!D36+'08-PREFAKTURIRATI MED EKO SERVI'!D36</f>
        <v>34</v>
      </c>
      <c r="E36" s="43">
        <f t="shared" si="2"/>
        <v>85</v>
      </c>
    </row>
    <row r="37" spans="1:5" ht="30" customHeight="1" x14ac:dyDescent="0.25">
      <c r="A37" s="12" t="s">
        <v>1</v>
      </c>
      <c r="B37" s="11" t="s">
        <v>46</v>
      </c>
      <c r="C37" s="43">
        <f>'01 -OPĆI'!C37+'02- AGLOMERACIJA BANJOLE'!C37+'03-AGLOMERACIJA MEDULIN'!C37+'04-KANALIZACIJA SVI'!C37+'05-AGLOMERACIJA PREMANTURA'!C37+'06-IGRALIŠTA'!C37+'08-PREFAKTURIRATI MED EKO SERVI'!C37</f>
        <v>8200</v>
      </c>
      <c r="D37" s="43">
        <f>'01 -OPĆI'!D37+'02- AGLOMERACIJA BANJOLE'!D37+'03-AGLOMERACIJA MEDULIN'!D37+'04-KANALIZACIJA SVI'!D37+'05-AGLOMERACIJA PREMANTURA'!D37+'06-IGRALIŠTA'!D37+'08-PREFAKTURIRATI MED EKO SERVI'!D37</f>
        <v>7568.91</v>
      </c>
      <c r="E37" s="43">
        <f t="shared" si="2"/>
        <v>92.303780487804872</v>
      </c>
    </row>
    <row r="38" spans="1:5" ht="30" customHeight="1" x14ac:dyDescent="0.25">
      <c r="A38" s="12"/>
      <c r="B38" s="11" t="s">
        <v>177</v>
      </c>
      <c r="C38" s="43">
        <f>'01 -OPĆI'!C38+'02- AGLOMERACIJA BANJOLE'!C38+'03-AGLOMERACIJA MEDULIN'!C38+'04-KANALIZACIJA SVI'!C38+'05-AGLOMERACIJA PREMANTURA'!C38+'06-IGRALIŠTA'!C38+'08-PREFAKTURIRATI MED EKO SERVI'!C38</f>
        <v>1000</v>
      </c>
      <c r="D38" s="43">
        <f>'01 -OPĆI'!D38+'02- AGLOMERACIJA BANJOLE'!D38+'03-AGLOMERACIJA MEDULIN'!D38+'04-KANALIZACIJA SVI'!D38+'05-AGLOMERACIJA PREMANTURA'!D38+'06-IGRALIŠTA'!D38+'08-PREFAKTURIRATI MED EKO SERVI'!D38</f>
        <v>871.89</v>
      </c>
      <c r="E38" s="43">
        <f t="shared" si="2"/>
        <v>87.188999999999993</v>
      </c>
    </row>
    <row r="39" spans="1:5" ht="30" customHeight="1" x14ac:dyDescent="0.25">
      <c r="A39" s="12"/>
      <c r="B39" s="11" t="s">
        <v>48</v>
      </c>
      <c r="C39" s="43">
        <f>'01 -OPĆI'!C39+'02- AGLOMERACIJA BANJOLE'!C39+'03-AGLOMERACIJA MEDULIN'!C39+'04-KANALIZACIJA SVI'!C39+'05-AGLOMERACIJA PREMANTURA'!C39+'06-IGRALIŠTA'!C39+'08-PREFAKTURIRATI MED EKO SERVI'!C39</f>
        <v>34000</v>
      </c>
      <c r="D39" s="43">
        <f>'01 -OPĆI'!D39+'02- AGLOMERACIJA BANJOLE'!D39+'03-AGLOMERACIJA MEDULIN'!D39+'04-KANALIZACIJA SVI'!D39+'05-AGLOMERACIJA PREMANTURA'!D39+'06-IGRALIŠTA'!D39+'08-PREFAKTURIRATI MED EKO SERVI'!D39</f>
        <v>45752.82</v>
      </c>
      <c r="E39" s="43">
        <f t="shared" si="2"/>
        <v>134.56711764705881</v>
      </c>
    </row>
    <row r="40" spans="1:5" ht="30" customHeight="1" x14ac:dyDescent="0.25">
      <c r="A40" s="12"/>
      <c r="B40" s="11" t="s">
        <v>49</v>
      </c>
      <c r="C40" s="43">
        <f>'01 -OPĆI'!C40+'02- AGLOMERACIJA BANJOLE'!C40+'03-AGLOMERACIJA MEDULIN'!C40+'04-KANALIZACIJA SVI'!C40+'05-AGLOMERACIJA PREMANTURA'!C40+'06-IGRALIŠTA'!C40+'08-PREFAKTURIRATI MED EKO SERVI'!C40</f>
        <v>1300</v>
      </c>
      <c r="D40" s="43">
        <f>'01 -OPĆI'!D40+'02- AGLOMERACIJA BANJOLE'!D40+'03-AGLOMERACIJA MEDULIN'!D40+'04-KANALIZACIJA SVI'!D40+'05-AGLOMERACIJA PREMANTURA'!D40+'06-IGRALIŠTA'!D40+'08-PREFAKTURIRATI MED EKO SERVI'!D40</f>
        <v>1266</v>
      </c>
      <c r="E40" s="43">
        <f t="shared" si="2"/>
        <v>97.384615384615387</v>
      </c>
    </row>
    <row r="41" spans="1:5" ht="30" customHeight="1" x14ac:dyDescent="0.25">
      <c r="A41" s="12"/>
      <c r="B41" s="11" t="s">
        <v>154</v>
      </c>
      <c r="C41" s="43">
        <f>'01 -OPĆI'!C41+'02- AGLOMERACIJA BANJOLE'!C41+'03-AGLOMERACIJA MEDULIN'!C41+'04-KANALIZACIJA SVI'!C41+'05-AGLOMERACIJA PREMANTURA'!C41+'06-IGRALIŠTA'!C41+'08-PREFAKTURIRATI MED EKO SERVI'!C41</f>
        <v>0</v>
      </c>
      <c r="D41" s="43">
        <f>'01 -OPĆI'!D41+'02- AGLOMERACIJA BANJOLE'!D41+'03-AGLOMERACIJA MEDULIN'!D41+'04-KANALIZACIJA SVI'!D41+'05-AGLOMERACIJA PREMANTURA'!D41+'06-IGRALIŠTA'!D41+'08-PREFAKTURIRATI MED EKO SERVI'!D41</f>
        <v>0</v>
      </c>
      <c r="E41" s="43" t="e">
        <f t="shared" si="2"/>
        <v>#DIV/0!</v>
      </c>
    </row>
    <row r="42" spans="1:5" ht="30" customHeight="1" x14ac:dyDescent="0.25">
      <c r="A42" s="12"/>
      <c r="B42" s="11"/>
      <c r="C42" s="43">
        <f>'01 -OPĆI'!C42+'02- AGLOMERACIJA BANJOLE'!C42+'03-AGLOMERACIJA MEDULIN'!C42+'04-KANALIZACIJA SVI'!C42+'05-AGLOMERACIJA PREMANTURA'!C42+'06-IGRALIŠTA'!C42+'08-PREFAKTURIRATI MED EKO SERVI'!C42</f>
        <v>0</v>
      </c>
      <c r="D42" s="43">
        <f>'01 -OPĆI'!D42+'02- AGLOMERACIJA BANJOLE'!D42+'03-AGLOMERACIJA MEDULIN'!D42+'04-KANALIZACIJA SVI'!D42+'05-AGLOMERACIJA PREMANTURA'!D42+'06-IGRALIŠTA'!D42+'08-PREFAKTURIRATI MED EKO SERVI'!D42</f>
        <v>0</v>
      </c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>
        <f>'01 -OPĆI'!C43+'02- AGLOMERACIJA BANJOLE'!C43+'03-AGLOMERACIJA MEDULIN'!C43+'04-KANALIZACIJA SVI'!C43+'05-AGLOMERACIJA PREMANTURA'!C43+'06-IGRALIŠTA'!C43+'08-PREFAKTURIRATI MED EKO SERVI'!C43</f>
        <v>120</v>
      </c>
      <c r="D43" s="43">
        <f>'01 -OPĆI'!D43+'02- AGLOMERACIJA BANJOLE'!D43+'03-AGLOMERACIJA MEDULIN'!D43+'04-KANALIZACIJA SVI'!D43+'05-AGLOMERACIJA PREMANTURA'!D43+'06-IGRALIŠTA'!D43+'08-PREFAKTURIRATI MED EKO SERVI'!D43</f>
        <v>103.83</v>
      </c>
      <c r="E43" s="43"/>
    </row>
    <row r="44" spans="1:5" ht="30" customHeight="1" x14ac:dyDescent="0.25">
      <c r="A44" s="12"/>
      <c r="B44" s="11" t="s">
        <v>51</v>
      </c>
      <c r="C44" s="43">
        <f>'01 -OPĆI'!C44+'02- AGLOMERACIJA BANJOLE'!C44+'03-AGLOMERACIJA MEDULIN'!C44+'04-KANALIZACIJA SVI'!C44+'05-AGLOMERACIJA PREMANTURA'!C44+'06-IGRALIŠTA'!C44+'08-PREFAKTURIRATI MED EKO SERVI'!C44</f>
        <v>356000</v>
      </c>
      <c r="D44" s="43">
        <f>'01 -OPĆI'!D44+'02- AGLOMERACIJA BANJOLE'!D44+'03-AGLOMERACIJA MEDULIN'!D44+'04-KANALIZACIJA SVI'!D44+'05-AGLOMERACIJA PREMANTURA'!D44+'06-IGRALIŠTA'!D44+'08-PREFAKTURIRATI MED EKO SERVI'!D44</f>
        <v>321211.12000000005</v>
      </c>
      <c r="E44" s="43">
        <f t="shared" si="2"/>
        <v>90.227842696629224</v>
      </c>
    </row>
    <row r="45" spans="1:5" ht="30" customHeight="1" x14ac:dyDescent="0.25">
      <c r="A45" s="12"/>
      <c r="B45" s="11" t="s">
        <v>155</v>
      </c>
      <c r="C45" s="43">
        <f>'01 -OPĆI'!C45+'02- AGLOMERACIJA BANJOLE'!C45+'03-AGLOMERACIJA MEDULIN'!C45+'04-KANALIZACIJA SVI'!C45+'05-AGLOMERACIJA PREMANTURA'!C45+'06-IGRALIŠTA'!C45+'08-PREFAKTURIRATI MED EKO SERVI'!C45</f>
        <v>15960</v>
      </c>
      <c r="D45" s="43">
        <f>'01 -OPĆI'!D45+'02- AGLOMERACIJA BANJOLE'!D45+'03-AGLOMERACIJA MEDULIN'!D45+'04-KANALIZACIJA SVI'!D45+'05-AGLOMERACIJA PREMANTURA'!D45+'06-IGRALIŠTA'!D45+'08-PREFAKTURIRATI MED EKO SERVI'!D45</f>
        <v>14994.33</v>
      </c>
      <c r="E45" s="43">
        <f t="shared" si="2"/>
        <v>93.949436090225575</v>
      </c>
    </row>
    <row r="46" spans="1:5" ht="30" customHeight="1" x14ac:dyDescent="0.25">
      <c r="A46" s="12"/>
      <c r="B46" s="11"/>
      <c r="C46" s="43">
        <f>'01 -OPĆI'!C46+'02- AGLOMERACIJA BANJOLE'!C46+'03-AGLOMERACIJA MEDULIN'!C46+'04-KANALIZACIJA SVI'!C46+'05-AGLOMERACIJA PREMANTURA'!C46+'06-IGRALIŠTA'!C46+'08-PREFAKTURIRATI MED EKO SERVI'!C46</f>
        <v>0</v>
      </c>
      <c r="D46" s="43">
        <f>'01 -OPĆI'!D46+'02- AGLOMERACIJA BANJOLE'!D46+'03-AGLOMERACIJA MEDULIN'!D46+'04-KANALIZACIJA SVI'!D46+'05-AGLOMERACIJA PREMANTURA'!D46+'06-IGRALIŠTA'!D46+'08-PREFAKTURIRATI MED EKO SERVI'!D46</f>
        <v>0</v>
      </c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>
        <f>'01 -OPĆI'!C47+'02- AGLOMERACIJA BANJOLE'!C47+'03-AGLOMERACIJA MEDULIN'!C47+'04-KANALIZACIJA SVI'!C47+'05-AGLOMERACIJA PREMANTURA'!C47+'06-IGRALIŠTA'!C47+'08-PREFAKTURIRATI MED EKO SERVI'!C47</f>
        <v>42000</v>
      </c>
      <c r="D47" s="43">
        <f>'01 -OPĆI'!D47+'02- AGLOMERACIJA BANJOLE'!D47+'03-AGLOMERACIJA MEDULIN'!D47+'04-KANALIZACIJA SVI'!D47+'05-AGLOMERACIJA PREMANTURA'!D47+'06-IGRALIŠTA'!D47+'08-PREFAKTURIRATI MED EKO SERVI'!D47</f>
        <v>39816.97</v>
      </c>
      <c r="E47" s="43">
        <f t="shared" si="2"/>
        <v>94.802309523809527</v>
      </c>
    </row>
    <row r="48" spans="1:5" s="63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1478880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1614343.8200000003</v>
      </c>
      <c r="E48" s="62">
        <f>D48/C48*100</f>
        <v>109.15989262144328</v>
      </c>
    </row>
    <row r="49" spans="1:5" ht="30" customHeight="1" x14ac:dyDescent="0.25">
      <c r="A49" s="12"/>
      <c r="B49" s="11" t="s">
        <v>54</v>
      </c>
      <c r="C49" s="43">
        <f>'01 -OPĆI'!C49+'02- AGLOMERACIJA BANJOLE'!C49+'03-AGLOMERACIJA MEDULIN'!C49+'04-KANALIZACIJA SVI'!C49+'05-AGLOMERACIJA PREMANTURA'!C49+'06-IGRALIŠTA'!C49+'08-PREFAKTURIRATI MED EKO SERVI'!C49</f>
        <v>58000</v>
      </c>
      <c r="D49" s="43">
        <f>'01 -OPĆI'!D49+'02- AGLOMERACIJA BANJOLE'!D49+'03-AGLOMERACIJA MEDULIN'!D49+'04-KANALIZACIJA SVI'!D49+'05-AGLOMERACIJA PREMANTURA'!D49+'06-IGRALIŠTA'!D49+'08-PREFAKTURIRATI MED EKO SERVI'!D49</f>
        <v>54655.05</v>
      </c>
      <c r="E49" s="43">
        <f t="shared" si="2"/>
        <v>94.23284482758622</v>
      </c>
    </row>
    <row r="50" spans="1:5" ht="30" customHeight="1" x14ac:dyDescent="0.25">
      <c r="A50" s="12"/>
      <c r="B50" s="11" t="s">
        <v>55</v>
      </c>
      <c r="C50" s="43">
        <f>'01 -OPĆI'!C50+'02- AGLOMERACIJA BANJOLE'!C50+'03-AGLOMERACIJA MEDULIN'!C50+'04-KANALIZACIJA SVI'!C50+'05-AGLOMERACIJA PREMANTURA'!C50+'06-IGRALIŠTA'!C50+'08-PREFAKTURIRATI MED EKO SERVI'!C50</f>
        <v>7750</v>
      </c>
      <c r="D50" s="43">
        <f>'01 -OPĆI'!D50+'02- AGLOMERACIJA BANJOLE'!D50+'03-AGLOMERACIJA MEDULIN'!D50+'04-KANALIZACIJA SVI'!D50+'05-AGLOMERACIJA PREMANTURA'!D50+'06-IGRALIŠTA'!D50+'08-PREFAKTURIRATI MED EKO SERVI'!D50</f>
        <v>6853</v>
      </c>
      <c r="E50" s="43">
        <f t="shared" si="2"/>
        <v>88.4258064516129</v>
      </c>
    </row>
    <row r="51" spans="1:5" ht="30" customHeight="1" x14ac:dyDescent="0.25">
      <c r="A51" s="12"/>
      <c r="B51" s="11" t="s">
        <v>56</v>
      </c>
      <c r="C51" s="43">
        <f>'01 -OPĆI'!C51+'02- AGLOMERACIJA BANJOLE'!C51+'03-AGLOMERACIJA MEDULIN'!C51+'04-KANALIZACIJA SVI'!C51+'05-AGLOMERACIJA PREMANTURA'!C51+'06-IGRALIŠTA'!C51+'08-PREFAKTURIRATI MED EKO SERVI'!C51</f>
        <v>12050</v>
      </c>
      <c r="D51" s="43">
        <f>'01 -OPĆI'!D51+'02- AGLOMERACIJA BANJOLE'!D51+'03-AGLOMERACIJA MEDULIN'!D51+'04-KANALIZACIJA SVI'!D51+'05-AGLOMERACIJA PREMANTURA'!D51+'06-IGRALIŠTA'!D51+'08-PREFAKTURIRATI MED EKO SERVI'!D51</f>
        <v>11090.4</v>
      </c>
      <c r="E51" s="43">
        <f t="shared" si="2"/>
        <v>92.036514522821577</v>
      </c>
    </row>
    <row r="52" spans="1:5" ht="30" customHeight="1" x14ac:dyDescent="0.25">
      <c r="A52" s="12"/>
      <c r="B52" s="11" t="s">
        <v>57</v>
      </c>
      <c r="C52" s="43">
        <f>'01 -OPĆI'!C52+'02- AGLOMERACIJA BANJOLE'!C52+'03-AGLOMERACIJA MEDULIN'!C52+'04-KANALIZACIJA SVI'!C52+'05-AGLOMERACIJA PREMANTURA'!C52+'06-IGRALIŠTA'!C52+'08-PREFAKTURIRATI MED EKO SERVI'!C52</f>
        <v>4500</v>
      </c>
      <c r="D52" s="43">
        <f>'01 -OPĆI'!D52+'02- AGLOMERACIJA BANJOLE'!D52+'03-AGLOMERACIJA MEDULIN'!D52+'04-KANALIZACIJA SVI'!D52+'05-AGLOMERACIJA PREMANTURA'!D52+'06-IGRALIŠTA'!D52+'08-PREFAKTURIRATI MED EKO SERVI'!D52</f>
        <v>3914.6</v>
      </c>
      <c r="E52" s="43"/>
    </row>
    <row r="53" spans="1:5" ht="30" customHeight="1" x14ac:dyDescent="0.25">
      <c r="A53" s="12"/>
      <c r="B53" s="11" t="s">
        <v>58</v>
      </c>
      <c r="C53" s="43">
        <f>'01 -OPĆI'!C53+'02- AGLOMERACIJA BANJOLE'!C53+'03-AGLOMERACIJA MEDULIN'!C53+'04-KANALIZACIJA SVI'!C53+'05-AGLOMERACIJA PREMANTURA'!C53+'06-IGRALIŠTA'!C53+'08-PREFAKTURIRATI MED EKO SERVI'!C53</f>
        <v>1800</v>
      </c>
      <c r="D53" s="43">
        <f>'01 -OPĆI'!D53+'02- AGLOMERACIJA BANJOLE'!D53+'03-AGLOMERACIJA MEDULIN'!D53+'04-KANALIZACIJA SVI'!D53+'05-AGLOMERACIJA PREMANTURA'!D53+'06-IGRALIŠTA'!D53+'08-PREFAKTURIRATI MED EKO SERVI'!D53</f>
        <v>3382</v>
      </c>
      <c r="E53" s="43">
        <f t="shared" si="2"/>
        <v>187.88888888888889</v>
      </c>
    </row>
    <row r="54" spans="1:5" ht="30" customHeight="1" x14ac:dyDescent="0.25">
      <c r="A54" s="12"/>
      <c r="B54" s="11" t="s">
        <v>59</v>
      </c>
      <c r="C54" s="43">
        <f>'01 -OPĆI'!C54+'02- AGLOMERACIJA BANJOLE'!C54+'03-AGLOMERACIJA MEDULIN'!C54+'04-KANALIZACIJA SVI'!C54+'05-AGLOMERACIJA PREMANTURA'!C54+'06-IGRALIŠTA'!C54+'08-PREFAKTURIRATI MED EKO SERVI'!C54</f>
        <v>1100</v>
      </c>
      <c r="D54" s="43">
        <f>'01 -OPĆI'!D54+'02- AGLOMERACIJA BANJOLE'!D54+'03-AGLOMERACIJA MEDULIN'!D54+'04-KANALIZACIJA SVI'!D54+'05-AGLOMERACIJA PREMANTURA'!D54+'06-IGRALIŠTA'!D54+'08-PREFAKTURIRATI MED EKO SERVI'!D54</f>
        <v>1290</v>
      </c>
      <c r="E54" s="43">
        <f t="shared" si="2"/>
        <v>117.27272727272727</v>
      </c>
    </row>
    <row r="55" spans="1:5" ht="30" customHeight="1" x14ac:dyDescent="0.25">
      <c r="A55" s="12"/>
      <c r="B55" s="23" t="s">
        <v>60</v>
      </c>
      <c r="C55" s="43">
        <f>'01 -OPĆI'!C55+'02- AGLOMERACIJA BANJOLE'!C55+'03-AGLOMERACIJA MEDULIN'!C55+'04-KANALIZACIJA SVI'!C55+'05-AGLOMERACIJA PREMANTURA'!C55+'06-IGRALIŠTA'!C55+'08-PREFAKTURIRATI MED EKO SERVI'!C55</f>
        <v>33100</v>
      </c>
      <c r="D55" s="43">
        <f>'01 -OPĆI'!D55+'02- AGLOMERACIJA BANJOLE'!D55+'03-AGLOMERACIJA MEDULIN'!D55+'04-KANALIZACIJA SVI'!D55+'05-AGLOMERACIJA PREMANTURA'!D55+'06-IGRALIŠTA'!D55+'08-PREFAKTURIRATI MED EKO SERVI'!D55</f>
        <v>36245.35</v>
      </c>
      <c r="E55" s="43">
        <f t="shared" si="2"/>
        <v>109.50256797583083</v>
      </c>
    </row>
    <row r="56" spans="1:5" ht="30" customHeight="1" x14ac:dyDescent="0.25">
      <c r="A56" s="12"/>
      <c r="B56" s="23" t="s">
        <v>61</v>
      </c>
      <c r="C56" s="43">
        <f>'01 -OPĆI'!C56+'02- AGLOMERACIJA BANJOLE'!C56+'03-AGLOMERACIJA MEDULIN'!C56+'04-KANALIZACIJA SVI'!C56+'05-AGLOMERACIJA PREMANTURA'!C56+'06-IGRALIŠTA'!C56+'08-PREFAKTURIRATI MED EKO SERVI'!C56</f>
        <v>0</v>
      </c>
      <c r="D56" s="43">
        <f>'01 -OPĆI'!D56+'02- AGLOMERACIJA BANJOLE'!D56+'03-AGLOMERACIJA MEDULIN'!D56+'04-KANALIZACIJA SVI'!D56+'05-AGLOMERACIJA PREMANTURA'!D56+'06-IGRALIŠTA'!D56+'08-PREFAKTURIRATI MED EKO SERVI'!D56</f>
        <v>0</v>
      </c>
      <c r="E56" s="43" t="e">
        <f t="shared" si="2"/>
        <v>#DIV/0!</v>
      </c>
    </row>
    <row r="57" spans="1:5" ht="30" customHeight="1" x14ac:dyDescent="0.25">
      <c r="A57" s="12"/>
      <c r="B57" s="11" t="s">
        <v>62</v>
      </c>
      <c r="C57" s="43">
        <f>'01 -OPĆI'!C57+'02- AGLOMERACIJA BANJOLE'!C57+'03-AGLOMERACIJA MEDULIN'!C57+'04-KANALIZACIJA SVI'!C57+'05-AGLOMERACIJA PREMANTURA'!C57+'06-IGRALIŠTA'!C57+'08-PREFAKTURIRATI MED EKO SERVI'!C57</f>
        <v>28600</v>
      </c>
      <c r="D57" s="43">
        <f>'01 -OPĆI'!D57+'02- AGLOMERACIJA BANJOLE'!D57+'03-AGLOMERACIJA MEDULIN'!D57+'04-KANALIZACIJA SVI'!D57+'05-AGLOMERACIJA PREMANTURA'!D57+'06-IGRALIŠTA'!D57+'08-PREFAKTURIRATI MED EKO SERVI'!D57</f>
        <v>27094.41</v>
      </c>
      <c r="E57" s="43">
        <f t="shared" si="2"/>
        <v>94.735699300699309</v>
      </c>
    </row>
    <row r="58" spans="1:5" ht="30" customHeight="1" x14ac:dyDescent="0.25">
      <c r="A58" s="12"/>
      <c r="B58" s="11" t="s">
        <v>156</v>
      </c>
      <c r="C58" s="43">
        <f>'01 -OPĆI'!C58+'02- AGLOMERACIJA BANJOLE'!C58+'03-AGLOMERACIJA MEDULIN'!C58+'04-KANALIZACIJA SVI'!C58+'05-AGLOMERACIJA PREMANTURA'!C58+'06-IGRALIŠTA'!C58+'08-PREFAKTURIRATI MED EKO SERVI'!C58</f>
        <v>3500</v>
      </c>
      <c r="D58" s="43">
        <f>'01 -OPĆI'!D58+'02- AGLOMERACIJA BANJOLE'!D58+'03-AGLOMERACIJA MEDULIN'!D58+'04-KANALIZACIJA SVI'!D58+'05-AGLOMERACIJA PREMANTURA'!D58+'06-IGRALIŠTA'!D58+'08-PREFAKTURIRATI MED EKO SERVI'!D58</f>
        <v>3158.95</v>
      </c>
      <c r="E58" s="43">
        <f t="shared" si="2"/>
        <v>90.255714285714276</v>
      </c>
    </row>
    <row r="59" spans="1:5" ht="30" customHeight="1" x14ac:dyDescent="0.25">
      <c r="A59" s="12"/>
      <c r="B59" s="11"/>
      <c r="C59" s="43">
        <f>'01 -OPĆI'!C59+'02- AGLOMERACIJA BANJOLE'!C59+'03-AGLOMERACIJA MEDULIN'!C59+'04-KANALIZACIJA SVI'!C59+'05-AGLOMERACIJA PREMANTURA'!C59+'06-IGRALIŠTA'!C59+'08-PREFAKTURIRATI MED EKO SERVI'!C59</f>
        <v>0</v>
      </c>
      <c r="D59" s="43">
        <f>'01 -OPĆI'!D59+'02- AGLOMERACIJA BANJOLE'!D59+'03-AGLOMERACIJA MEDULIN'!D59+'04-KANALIZACIJA SVI'!D59+'05-AGLOMERACIJA PREMANTURA'!D59+'06-IGRALIŠTA'!D59+'08-PREFAKTURIRATI MED EKO SERVI'!D59</f>
        <v>0</v>
      </c>
      <c r="E59" s="43" t="e">
        <f t="shared" si="2"/>
        <v>#DIV/0!</v>
      </c>
    </row>
    <row r="60" spans="1:5" ht="30" customHeight="1" x14ac:dyDescent="0.25">
      <c r="A60" s="12"/>
      <c r="B60" s="11" t="s">
        <v>63</v>
      </c>
      <c r="C60" s="43">
        <f>'01 -OPĆI'!C60+'02- AGLOMERACIJA BANJOLE'!C60+'03-AGLOMERACIJA MEDULIN'!C60+'04-KANALIZACIJA SVI'!C60+'05-AGLOMERACIJA PREMANTURA'!C60+'06-IGRALIŠTA'!C60+'08-PREFAKTURIRATI MED EKO SERVI'!C60</f>
        <v>6220</v>
      </c>
      <c r="D60" s="43">
        <f>'01 -OPĆI'!D60+'02- AGLOMERACIJA BANJOLE'!D60+'03-AGLOMERACIJA MEDULIN'!D60+'04-KANALIZACIJA SVI'!D60+'05-AGLOMERACIJA PREMANTURA'!D60+'06-IGRALIŠTA'!D60+'08-PREFAKTURIRATI MED EKO SERVI'!D60</f>
        <v>16380</v>
      </c>
      <c r="E60" s="43">
        <f t="shared" si="2"/>
        <v>263.34405144694534</v>
      </c>
    </row>
    <row r="61" spans="1:5" ht="30" customHeight="1" x14ac:dyDescent="0.25">
      <c r="A61" s="12"/>
      <c r="B61" s="11" t="s">
        <v>64</v>
      </c>
      <c r="C61" s="43">
        <f>'01 -OPĆI'!C61+'02- AGLOMERACIJA BANJOLE'!C61+'03-AGLOMERACIJA MEDULIN'!C61+'04-KANALIZACIJA SVI'!C61+'05-AGLOMERACIJA PREMANTURA'!C61+'06-IGRALIŠTA'!C61+'08-PREFAKTURIRATI MED EKO SERVI'!C61</f>
        <v>10810</v>
      </c>
      <c r="D61" s="43">
        <f>'01 -OPĆI'!D61+'02- AGLOMERACIJA BANJOLE'!D61+'03-AGLOMERACIJA MEDULIN'!D61+'04-KANALIZACIJA SVI'!D61+'05-AGLOMERACIJA PREMANTURA'!D61+'06-IGRALIŠTA'!D61+'08-PREFAKTURIRATI MED EKO SERVI'!D61</f>
        <v>10800</v>
      </c>
      <c r="E61" s="43">
        <f t="shared" si="2"/>
        <v>99.90749306197965</v>
      </c>
    </row>
    <row r="62" spans="1:5" ht="30" customHeight="1" x14ac:dyDescent="0.25">
      <c r="A62" s="12"/>
      <c r="B62" s="11" t="s">
        <v>65</v>
      </c>
      <c r="C62" s="43">
        <f>'01 -OPĆI'!C62+'02- AGLOMERACIJA BANJOLE'!C62+'03-AGLOMERACIJA MEDULIN'!C62+'04-KANALIZACIJA SVI'!C62+'05-AGLOMERACIJA PREMANTURA'!C62+'06-IGRALIŠTA'!C62+'08-PREFAKTURIRATI MED EKO SERVI'!C62</f>
        <v>1650</v>
      </c>
      <c r="D62" s="43">
        <f>'01 -OPĆI'!D62+'02- AGLOMERACIJA BANJOLE'!D62+'03-AGLOMERACIJA MEDULIN'!D62+'04-KANALIZACIJA SVI'!D62+'05-AGLOMERACIJA PREMANTURA'!D62+'06-IGRALIŠTA'!D62+'08-PREFAKTURIRATI MED EKO SERVI'!D62</f>
        <v>1276.3200000000002</v>
      </c>
      <c r="E62" s="43">
        <f t="shared" si="2"/>
        <v>77.352727272727279</v>
      </c>
    </row>
    <row r="63" spans="1:5" ht="30" customHeight="1" x14ac:dyDescent="0.25">
      <c r="A63" s="12"/>
      <c r="B63" s="11" t="s">
        <v>135</v>
      </c>
      <c r="C63" s="43">
        <f>'01 -OPĆI'!C63+'02- AGLOMERACIJA BANJOLE'!C63+'03-AGLOMERACIJA MEDULIN'!C63+'04-KANALIZACIJA SVI'!C63+'05-AGLOMERACIJA PREMANTURA'!C63+'06-IGRALIŠTA'!C63+'08-PREFAKTURIRATI MED EKO SERVI'!C63</f>
        <v>1100</v>
      </c>
      <c r="D63" s="43">
        <f>'01 -OPĆI'!D63+'02- AGLOMERACIJA BANJOLE'!D63+'03-AGLOMERACIJA MEDULIN'!D63+'04-KANALIZACIJA SVI'!D63+'05-AGLOMERACIJA PREMANTURA'!D63+'06-IGRALIŠTA'!D63+'08-PREFAKTURIRATI MED EKO SERVI'!D63</f>
        <v>1022.18</v>
      </c>
      <c r="E63" s="43">
        <f t="shared" si="2"/>
        <v>92.925454545454542</v>
      </c>
    </row>
    <row r="64" spans="1:5" ht="30" customHeight="1" x14ac:dyDescent="0.25">
      <c r="A64" s="12"/>
      <c r="B64" s="11"/>
      <c r="C64" s="43">
        <f>'01 -OPĆI'!C64+'02- AGLOMERACIJA BANJOLE'!C64+'03-AGLOMERACIJA MEDULIN'!C64+'04-KANALIZACIJA SVI'!C64+'05-AGLOMERACIJA PREMANTURA'!C64+'06-IGRALIŠTA'!C64+'08-PREFAKTURIRATI MED EKO SERVI'!C64</f>
        <v>0</v>
      </c>
      <c r="D64" s="43">
        <f>'01 -OPĆI'!D64+'02- AGLOMERACIJA BANJOLE'!D64+'03-AGLOMERACIJA MEDULIN'!D64+'04-KANALIZACIJA SVI'!D64+'05-AGLOMERACIJA PREMANTURA'!D64+'06-IGRALIŠTA'!D64+'08-PREFAKTURIRATI MED EKO SERVI'!D64</f>
        <v>0</v>
      </c>
      <c r="E64" s="43" t="e">
        <f t="shared" si="2"/>
        <v>#DIV/0!</v>
      </c>
    </row>
    <row r="65" spans="1:5" ht="30" customHeight="1" x14ac:dyDescent="0.25">
      <c r="A65" s="12"/>
      <c r="B65" s="11" t="s">
        <v>66</v>
      </c>
      <c r="C65" s="43">
        <f>'01 -OPĆI'!C65+'02- AGLOMERACIJA BANJOLE'!C65+'03-AGLOMERACIJA MEDULIN'!C65+'04-KANALIZACIJA SVI'!C65+'05-AGLOMERACIJA PREMANTURA'!C65+'06-IGRALIŠTA'!C65+'08-PREFAKTURIRATI MED EKO SERVI'!C65</f>
        <v>6500</v>
      </c>
      <c r="D65" s="43">
        <f>'01 -OPĆI'!D65+'02- AGLOMERACIJA BANJOLE'!D65+'03-AGLOMERACIJA MEDULIN'!D65+'04-KANALIZACIJA SVI'!D65+'05-AGLOMERACIJA PREMANTURA'!D65+'06-IGRALIŠTA'!D65+'08-PREFAKTURIRATI MED EKO SERVI'!D65</f>
        <v>7647.16</v>
      </c>
      <c r="E65" s="43">
        <f t="shared" si="2"/>
        <v>117.64861538461537</v>
      </c>
    </row>
    <row r="66" spans="1:5" ht="30" customHeight="1" x14ac:dyDescent="0.25">
      <c r="A66" s="12"/>
      <c r="B66" s="11" t="s">
        <v>67</v>
      </c>
      <c r="C66" s="43">
        <f>'01 -OPĆI'!C66+'02- AGLOMERACIJA BANJOLE'!C66+'03-AGLOMERACIJA MEDULIN'!C66+'04-KANALIZACIJA SVI'!C66+'05-AGLOMERACIJA PREMANTURA'!C66+'06-IGRALIŠTA'!C66+'08-PREFAKTURIRATI MED EKO SERVI'!C66</f>
        <v>250</v>
      </c>
      <c r="D66" s="43">
        <f>'01 -OPĆI'!D66+'02- AGLOMERACIJA BANJOLE'!D66+'03-AGLOMERACIJA MEDULIN'!D66+'04-KANALIZACIJA SVI'!D66+'05-AGLOMERACIJA PREMANTURA'!D66+'06-IGRALIŠTA'!D66+'08-PREFAKTURIRATI MED EKO SERVI'!D66</f>
        <v>368.52</v>
      </c>
      <c r="E66" s="43"/>
    </row>
    <row r="67" spans="1:5" ht="30" customHeight="1" x14ac:dyDescent="0.25">
      <c r="A67" s="12"/>
      <c r="B67" s="11" t="s">
        <v>157</v>
      </c>
      <c r="C67" s="43">
        <f>'01 -OPĆI'!C67+'02- AGLOMERACIJA BANJOLE'!C67+'03-AGLOMERACIJA MEDULIN'!C67+'04-KANALIZACIJA SVI'!C67+'05-AGLOMERACIJA PREMANTURA'!C67+'06-IGRALIŠTA'!C67+'08-PREFAKTURIRATI MED EKO SERVI'!C67</f>
        <v>0</v>
      </c>
      <c r="D67" s="43">
        <f>'01 -OPĆI'!D67+'02- AGLOMERACIJA BANJOLE'!D67+'03-AGLOMERACIJA MEDULIN'!D67+'04-KANALIZACIJA SVI'!D67+'05-AGLOMERACIJA PREMANTURA'!D67+'06-IGRALIŠTA'!D67+'08-PREFAKTURIRATI MED EKO SERVI'!D67</f>
        <v>0</v>
      </c>
      <c r="E67" s="43" t="e">
        <f t="shared" si="2"/>
        <v>#DIV/0!</v>
      </c>
    </row>
    <row r="68" spans="1:5" ht="30" customHeight="1" x14ac:dyDescent="0.25">
      <c r="A68" s="12"/>
      <c r="B68" s="11" t="s">
        <v>158</v>
      </c>
      <c r="C68" s="43">
        <f>'01 -OPĆI'!C68+'02- AGLOMERACIJA BANJOLE'!C68+'03-AGLOMERACIJA MEDULIN'!C68+'04-KANALIZACIJA SVI'!C68+'05-AGLOMERACIJA PREMANTURA'!C68+'06-IGRALIŠTA'!C68+'08-PREFAKTURIRATI MED EKO SERVI'!C68</f>
        <v>0</v>
      </c>
      <c r="D68" s="43">
        <f>'01 -OPĆI'!D68+'02- AGLOMERACIJA BANJOLE'!D68+'03-AGLOMERACIJA MEDULIN'!D68+'04-KANALIZACIJA SVI'!D68+'05-AGLOMERACIJA PREMANTURA'!D68+'06-IGRALIŠTA'!D68+'08-PREFAKTURIRATI MED EKO SERVI'!D68</f>
        <v>0</v>
      </c>
      <c r="E68" s="43" t="e">
        <f t="shared" si="2"/>
        <v>#DIV/0!</v>
      </c>
    </row>
    <row r="69" spans="1:5" ht="30" customHeight="1" x14ac:dyDescent="0.25">
      <c r="A69" s="12"/>
      <c r="B69" s="11"/>
      <c r="C69" s="43">
        <f>'01 -OPĆI'!C69+'02- AGLOMERACIJA BANJOLE'!C69+'03-AGLOMERACIJA MEDULIN'!C69+'04-KANALIZACIJA SVI'!C69+'05-AGLOMERACIJA PREMANTURA'!C69+'06-IGRALIŠTA'!C69+'08-PREFAKTURIRATI MED EKO SERVI'!C69</f>
        <v>0</v>
      </c>
      <c r="D69" s="43">
        <f>'01 -OPĆI'!D69+'02- AGLOMERACIJA BANJOLE'!D69+'03-AGLOMERACIJA MEDULIN'!D69+'04-KANALIZACIJA SVI'!D69+'05-AGLOMERACIJA PREMANTURA'!D69+'06-IGRALIŠTA'!D69+'08-PREFAKTURIRATI MED EKO SERVI'!D69</f>
        <v>0</v>
      </c>
      <c r="E69" s="43" t="e">
        <f t="shared" si="2"/>
        <v>#DIV/0!</v>
      </c>
    </row>
    <row r="70" spans="1:5" ht="30" customHeight="1" x14ac:dyDescent="0.25">
      <c r="A70" s="12"/>
      <c r="B70" s="11" t="s">
        <v>69</v>
      </c>
      <c r="C70" s="43">
        <f>'01 -OPĆI'!C70+'02- AGLOMERACIJA BANJOLE'!C70+'03-AGLOMERACIJA MEDULIN'!C70+'04-KANALIZACIJA SVI'!C70+'05-AGLOMERACIJA PREMANTURA'!C70+'06-IGRALIŠTA'!C70+'08-PREFAKTURIRATI MED EKO SERVI'!C70</f>
        <v>0</v>
      </c>
      <c r="D70" s="43">
        <f>'01 -OPĆI'!D70+'02- AGLOMERACIJA BANJOLE'!D70+'03-AGLOMERACIJA MEDULIN'!D70+'04-KANALIZACIJA SVI'!D70+'05-AGLOMERACIJA PREMANTURA'!D70+'06-IGRALIŠTA'!D70+'08-PREFAKTURIRATI MED EKO SERVI'!D70</f>
        <v>0</v>
      </c>
      <c r="E70" s="43"/>
    </row>
    <row r="71" spans="1:5" ht="30" customHeight="1" x14ac:dyDescent="0.25">
      <c r="A71" s="12"/>
      <c r="B71" s="11" t="s">
        <v>70</v>
      </c>
      <c r="C71" s="43">
        <f>'01 -OPĆI'!C71+'02- AGLOMERACIJA BANJOLE'!C71+'03-AGLOMERACIJA MEDULIN'!C71+'04-KANALIZACIJA SVI'!C71+'05-AGLOMERACIJA PREMANTURA'!C71+'06-IGRALIŠTA'!C71+'08-PREFAKTURIRATI MED EKO SERVI'!C71</f>
        <v>30300</v>
      </c>
      <c r="D71" s="43">
        <f>'01 -OPĆI'!D71+'02- AGLOMERACIJA BANJOLE'!D71+'03-AGLOMERACIJA MEDULIN'!D71+'04-KANALIZACIJA SVI'!D71+'05-AGLOMERACIJA PREMANTURA'!D71+'06-IGRALIŠTA'!D71+'08-PREFAKTURIRATI MED EKO SERVI'!D71</f>
        <v>31632.04</v>
      </c>
      <c r="E71" s="43">
        <f t="shared" si="2"/>
        <v>104.39617161716173</v>
      </c>
    </row>
    <row r="72" spans="1:5" ht="30" customHeight="1" x14ac:dyDescent="0.25">
      <c r="A72" s="12"/>
      <c r="B72" s="11" t="s">
        <v>71</v>
      </c>
      <c r="C72" s="43">
        <f>'01 -OPĆI'!C72+'02- AGLOMERACIJA BANJOLE'!C72+'03-AGLOMERACIJA MEDULIN'!C72+'04-KANALIZACIJA SVI'!C72+'05-AGLOMERACIJA PREMANTURA'!C72+'06-IGRALIŠTA'!C72+'08-PREFAKTURIRATI MED EKO SERVI'!C72</f>
        <v>7000</v>
      </c>
      <c r="D72" s="43">
        <f>'01 -OPĆI'!D72+'02- AGLOMERACIJA BANJOLE'!D72+'03-AGLOMERACIJA MEDULIN'!D72+'04-KANALIZACIJA SVI'!D72+'05-AGLOMERACIJA PREMANTURA'!D72+'06-IGRALIŠTA'!D72+'08-PREFAKTURIRATI MED EKO SERVI'!D72</f>
        <v>7000</v>
      </c>
      <c r="E72" s="43"/>
    </row>
    <row r="73" spans="1:5" ht="30" customHeight="1" x14ac:dyDescent="0.25">
      <c r="A73" s="12"/>
      <c r="B73" s="11" t="s">
        <v>72</v>
      </c>
      <c r="C73" s="43">
        <f>'01 -OPĆI'!C73+'02- AGLOMERACIJA BANJOLE'!C73+'03-AGLOMERACIJA MEDULIN'!C73+'04-KANALIZACIJA SVI'!C73+'05-AGLOMERACIJA PREMANTURA'!C73+'06-IGRALIŠTA'!C73+'08-PREFAKTURIRATI MED EKO SERVI'!C73</f>
        <v>2550</v>
      </c>
      <c r="D73" s="43">
        <f>'01 -OPĆI'!D73+'02- AGLOMERACIJA BANJOLE'!D73+'03-AGLOMERACIJA MEDULIN'!D73+'04-KANALIZACIJA SVI'!D73+'05-AGLOMERACIJA PREMANTURA'!D73+'06-IGRALIŠTA'!D73+'08-PREFAKTURIRATI MED EKO SERVI'!D73</f>
        <v>330</v>
      </c>
      <c r="E73" s="43"/>
    </row>
    <row r="74" spans="1:5" ht="30" customHeight="1" x14ac:dyDescent="0.25">
      <c r="A74" s="12"/>
      <c r="B74" s="11" t="s">
        <v>73</v>
      </c>
      <c r="C74" s="43">
        <f>'01 -OPĆI'!C74+'02- AGLOMERACIJA BANJOLE'!C74+'03-AGLOMERACIJA MEDULIN'!C74+'04-KANALIZACIJA SVI'!C74+'05-AGLOMERACIJA PREMANTURA'!C74+'06-IGRALIŠTA'!C74+'08-PREFAKTURIRATI MED EKO SERVI'!C74</f>
        <v>360000</v>
      </c>
      <c r="D74" s="43">
        <f>'01 -OPĆI'!D74+'02- AGLOMERACIJA BANJOLE'!D74+'03-AGLOMERACIJA MEDULIN'!D74+'04-KANALIZACIJA SVI'!D74+'05-AGLOMERACIJA PREMANTURA'!D74+'06-IGRALIŠTA'!D74+'08-PREFAKTURIRATI MED EKO SERVI'!D74</f>
        <v>361400</v>
      </c>
      <c r="E74" s="43"/>
    </row>
    <row r="75" spans="1:5" ht="30" customHeight="1" x14ac:dyDescent="0.25">
      <c r="A75" s="12"/>
      <c r="B75" s="11" t="s">
        <v>74</v>
      </c>
      <c r="C75" s="43">
        <f>'01 -OPĆI'!C75+'02- AGLOMERACIJA BANJOLE'!C75+'03-AGLOMERACIJA MEDULIN'!C75+'04-KANALIZACIJA SVI'!C75+'05-AGLOMERACIJA PREMANTURA'!C75+'06-IGRALIŠTA'!C75+'08-PREFAKTURIRATI MED EKO SERVI'!C75</f>
        <v>2000</v>
      </c>
      <c r="D75" s="43">
        <f>'01 -OPĆI'!D75+'02- AGLOMERACIJA BANJOLE'!D75+'03-AGLOMERACIJA MEDULIN'!D75+'04-KANALIZACIJA SVI'!D75+'05-AGLOMERACIJA PREMANTURA'!D75+'06-IGRALIŠTA'!D75+'08-PREFAKTURIRATI MED EKO SERVI'!D75</f>
        <v>2010.35</v>
      </c>
      <c r="E75" s="43">
        <f t="shared" si="2"/>
        <v>100.5175</v>
      </c>
    </row>
    <row r="76" spans="1:5" ht="30" customHeight="1" x14ac:dyDescent="0.25">
      <c r="A76" s="12"/>
      <c r="B76" s="11" t="s">
        <v>75</v>
      </c>
      <c r="C76" s="43">
        <f>'01 -OPĆI'!C76+'02- AGLOMERACIJA BANJOLE'!C76+'03-AGLOMERACIJA MEDULIN'!C76+'04-KANALIZACIJA SVI'!C76+'05-AGLOMERACIJA PREMANTURA'!C76+'06-IGRALIŠTA'!C76+'08-PREFAKTURIRATI MED EKO SERVI'!C76</f>
        <v>25000</v>
      </c>
      <c r="D76" s="43">
        <f>'01 -OPĆI'!D76+'02- AGLOMERACIJA BANJOLE'!D76+'03-AGLOMERACIJA MEDULIN'!D76+'04-KANALIZACIJA SVI'!D76+'05-AGLOMERACIJA PREMANTURA'!D76+'06-IGRALIŠTA'!D76+'08-PREFAKTURIRATI MED EKO SERVI'!D76</f>
        <v>42920</v>
      </c>
      <c r="E76" s="43">
        <f t="shared" si="2"/>
        <v>171.68</v>
      </c>
    </row>
    <row r="77" spans="1:5" ht="30" customHeight="1" x14ac:dyDescent="0.25">
      <c r="A77" s="12"/>
      <c r="B77" s="11" t="s">
        <v>76</v>
      </c>
      <c r="C77" s="43">
        <f>'01 -OPĆI'!C77+'02- AGLOMERACIJA BANJOLE'!C77+'03-AGLOMERACIJA MEDULIN'!C77+'04-KANALIZACIJA SVI'!C77+'05-AGLOMERACIJA PREMANTURA'!C77+'06-IGRALIŠTA'!C77+'08-PREFAKTURIRATI MED EKO SERVI'!C77</f>
        <v>11000</v>
      </c>
      <c r="D77" s="43">
        <f>'01 -OPĆI'!D77+'02- AGLOMERACIJA BANJOLE'!D77+'03-AGLOMERACIJA MEDULIN'!D77+'04-KANALIZACIJA SVI'!D77+'05-AGLOMERACIJA PREMANTURA'!D77+'06-IGRALIŠTA'!D77+'08-PREFAKTURIRATI MED EKO SERVI'!D77</f>
        <v>10996</v>
      </c>
      <c r="E77" s="43"/>
    </row>
    <row r="78" spans="1:5" ht="30" customHeight="1" x14ac:dyDescent="0.25">
      <c r="A78" s="12"/>
      <c r="B78" s="11" t="s">
        <v>77</v>
      </c>
      <c r="C78" s="43">
        <f>'01 -OPĆI'!C78+'02- AGLOMERACIJA BANJOLE'!C78+'03-AGLOMERACIJA MEDULIN'!C78+'04-KANALIZACIJA SVI'!C78+'05-AGLOMERACIJA PREMANTURA'!C78+'06-IGRALIŠTA'!C78+'08-PREFAKTURIRATI MED EKO SERVI'!C78</f>
        <v>56100</v>
      </c>
      <c r="D78" s="43">
        <f>'01 -OPĆI'!D78+'02- AGLOMERACIJA BANJOLE'!D78+'03-AGLOMERACIJA MEDULIN'!D78+'04-KANALIZACIJA SVI'!D78+'05-AGLOMERACIJA PREMANTURA'!D78+'06-IGRALIŠTA'!D78+'08-PREFAKTURIRATI MED EKO SERVI'!D78</f>
        <v>43933.93</v>
      </c>
      <c r="E78" s="43">
        <f t="shared" si="2"/>
        <v>78.313600713012477</v>
      </c>
    </row>
    <row r="79" spans="1:5" ht="36.75" customHeight="1" x14ac:dyDescent="0.25">
      <c r="A79" s="12"/>
      <c r="B79" s="11" t="s">
        <v>78</v>
      </c>
      <c r="C79" s="43">
        <f>'01 -OPĆI'!C79+'02- AGLOMERACIJA BANJOLE'!C79+'03-AGLOMERACIJA MEDULIN'!C79+'04-KANALIZACIJA SVI'!C79+'05-AGLOMERACIJA PREMANTURA'!C79+'06-IGRALIŠTA'!C79+'08-PREFAKTURIRATI MED EKO SERVI'!C79</f>
        <v>0</v>
      </c>
      <c r="D79" s="43">
        <f>'01 -OPĆI'!D79+'02- AGLOMERACIJA BANJOLE'!D79+'03-AGLOMERACIJA MEDULIN'!D79+'04-KANALIZACIJA SVI'!D79+'05-AGLOMERACIJA PREMANTURA'!D79+'06-IGRALIŠTA'!D79+'08-PREFAKTURIRATI MED EKO SERVI'!D79</f>
        <v>0</v>
      </c>
      <c r="E79" s="43" t="e">
        <f t="shared" si="2"/>
        <v>#DIV/0!</v>
      </c>
    </row>
    <row r="80" spans="1:5" ht="30" customHeight="1" x14ac:dyDescent="0.25">
      <c r="A80" s="12"/>
      <c r="B80" s="11" t="s">
        <v>79</v>
      </c>
      <c r="C80" s="43">
        <f>'01 -OPĆI'!C80+'02- AGLOMERACIJA BANJOLE'!C80+'03-AGLOMERACIJA MEDULIN'!C80+'04-KANALIZACIJA SVI'!C80+'05-AGLOMERACIJA PREMANTURA'!C80+'06-IGRALIŠTA'!C80+'08-PREFAKTURIRATI MED EKO SERVI'!C80</f>
        <v>0</v>
      </c>
      <c r="D80" s="43">
        <f>'01 -OPĆI'!D80+'02- AGLOMERACIJA BANJOLE'!D80+'03-AGLOMERACIJA MEDULIN'!D80+'04-KANALIZACIJA SVI'!D80+'05-AGLOMERACIJA PREMANTURA'!D80+'06-IGRALIŠTA'!D80+'08-PREFAKTURIRATI MED EKO SERVI'!D80</f>
        <v>0</v>
      </c>
      <c r="E80" s="43" t="e">
        <f t="shared" si="2"/>
        <v>#DIV/0!</v>
      </c>
    </row>
    <row r="81" spans="1:5" ht="30" customHeight="1" x14ac:dyDescent="0.25">
      <c r="A81" s="12"/>
      <c r="B81" s="11" t="s">
        <v>159</v>
      </c>
      <c r="C81" s="43">
        <f>'01 -OPĆI'!C81+'02- AGLOMERACIJA BANJOLE'!C81+'03-AGLOMERACIJA MEDULIN'!C81+'04-KANALIZACIJA SVI'!C81+'05-AGLOMERACIJA PREMANTURA'!C81+'06-IGRALIŠTA'!C81+'08-PREFAKTURIRATI MED EKO SERVI'!C81</f>
        <v>415000</v>
      </c>
      <c r="D81" s="43">
        <f>'01 -OPĆI'!D81+'02- AGLOMERACIJA BANJOLE'!D81+'03-AGLOMERACIJA MEDULIN'!D81+'04-KANALIZACIJA SVI'!D81+'05-AGLOMERACIJA PREMANTURA'!D81+'06-IGRALIŠTA'!D81+'08-PREFAKTURIRATI MED EKO SERVI'!D81</f>
        <v>439966.82</v>
      </c>
      <c r="E81" s="43">
        <f t="shared" si="2"/>
        <v>106.01610120481928</v>
      </c>
    </row>
    <row r="82" spans="1:5" ht="30" customHeight="1" x14ac:dyDescent="0.25">
      <c r="A82" s="12"/>
      <c r="B82" s="11" t="s">
        <v>160</v>
      </c>
      <c r="C82" s="43">
        <f>'01 -OPĆI'!C82+'02- AGLOMERACIJA BANJOLE'!C82+'03-AGLOMERACIJA MEDULIN'!C82+'04-KANALIZACIJA SVI'!C82+'05-AGLOMERACIJA PREMANTURA'!C82+'06-IGRALIŠTA'!C82+'08-PREFAKTURIRATI MED EKO SERVI'!C82</f>
        <v>0</v>
      </c>
      <c r="D82" s="43">
        <f>'01 -OPĆI'!D82+'02- AGLOMERACIJA BANJOLE'!D82+'03-AGLOMERACIJA MEDULIN'!D82+'04-KANALIZACIJA SVI'!D82+'05-AGLOMERACIJA PREMANTURA'!D82+'06-IGRALIŠTA'!D82+'08-PREFAKTURIRATI MED EKO SERVI'!D82</f>
        <v>0</v>
      </c>
      <c r="E82" s="43" t="e">
        <f t="shared" si="2"/>
        <v>#DIV/0!</v>
      </c>
    </row>
    <row r="83" spans="1:5" ht="30" customHeight="1" x14ac:dyDescent="0.25">
      <c r="A83" s="12"/>
      <c r="B83" s="11" t="s">
        <v>82</v>
      </c>
      <c r="C83" s="43">
        <f>'01 -OPĆI'!C83+'02- AGLOMERACIJA BANJOLE'!C83+'03-AGLOMERACIJA MEDULIN'!C83+'04-KANALIZACIJA SVI'!C83+'05-AGLOMERACIJA PREMANTURA'!C83+'06-IGRALIŠTA'!C83+'08-PREFAKTURIRATI MED EKO SERVI'!C83</f>
        <v>0</v>
      </c>
      <c r="D83" s="43">
        <f>'01 -OPĆI'!D83+'02- AGLOMERACIJA BANJOLE'!D83+'03-AGLOMERACIJA MEDULIN'!D83+'04-KANALIZACIJA SVI'!D83+'05-AGLOMERACIJA PREMANTURA'!D83+'06-IGRALIŠTA'!D83+'08-PREFAKTURIRATI MED EKO SERVI'!D83</f>
        <v>0</v>
      </c>
      <c r="E83" s="43" t="e">
        <f t="shared" si="2"/>
        <v>#DIV/0!</v>
      </c>
    </row>
    <row r="84" spans="1:5" ht="30" customHeight="1" x14ac:dyDescent="0.25">
      <c r="A84" s="12"/>
      <c r="B84" s="11" t="s">
        <v>83</v>
      </c>
      <c r="C84" s="43">
        <f>'01 -OPĆI'!C84+'02- AGLOMERACIJA BANJOLE'!C84+'03-AGLOMERACIJA MEDULIN'!C84+'04-KANALIZACIJA SVI'!C84+'05-AGLOMERACIJA PREMANTURA'!C84+'06-IGRALIŠTA'!C84+'08-PREFAKTURIRATI MED EKO SERVI'!C84</f>
        <v>0</v>
      </c>
      <c r="D84" s="43">
        <f>'01 -OPĆI'!D84+'02- AGLOMERACIJA BANJOLE'!D84+'03-AGLOMERACIJA MEDULIN'!D84+'04-KANALIZACIJA SVI'!D84+'05-AGLOMERACIJA PREMANTURA'!D84+'06-IGRALIŠTA'!D84+'08-PREFAKTURIRATI MED EKO SERVI'!D84</f>
        <v>0</v>
      </c>
      <c r="E84" s="43" t="e">
        <f t="shared" si="2"/>
        <v>#DIV/0!</v>
      </c>
    </row>
    <row r="85" spans="1:5" ht="30" customHeight="1" x14ac:dyDescent="0.25">
      <c r="A85" s="12"/>
      <c r="B85" s="11" t="s">
        <v>161</v>
      </c>
      <c r="C85" s="43">
        <f>'01 -OPĆI'!C85+'02- AGLOMERACIJA BANJOLE'!C85+'03-AGLOMERACIJA MEDULIN'!C85+'04-KANALIZACIJA SVI'!C85+'05-AGLOMERACIJA PREMANTURA'!C85+'06-IGRALIŠTA'!C85+'08-PREFAKTURIRATI MED EKO SERVI'!C85</f>
        <v>0</v>
      </c>
      <c r="D85" s="43">
        <f>'01 -OPĆI'!D85+'02- AGLOMERACIJA BANJOLE'!D85+'03-AGLOMERACIJA MEDULIN'!D85+'04-KANALIZACIJA SVI'!D85+'05-AGLOMERACIJA PREMANTURA'!D85+'06-IGRALIŠTA'!D85+'08-PREFAKTURIRATI MED EKO SERVI'!D85</f>
        <v>0</v>
      </c>
      <c r="E85" s="43" t="e">
        <f t="shared" si="2"/>
        <v>#DIV/0!</v>
      </c>
    </row>
    <row r="86" spans="1:5" ht="30" customHeight="1" x14ac:dyDescent="0.25">
      <c r="A86" s="12"/>
      <c r="B86" s="11" t="s">
        <v>162</v>
      </c>
      <c r="C86" s="43">
        <f>'01 -OPĆI'!C86+'02- AGLOMERACIJA BANJOLE'!C86+'03-AGLOMERACIJA MEDULIN'!C86+'04-KANALIZACIJA SVI'!C86+'05-AGLOMERACIJA PREMANTURA'!C86+'06-IGRALIŠTA'!C86+'08-PREFAKTURIRATI MED EKO SERVI'!C86</f>
        <v>0</v>
      </c>
      <c r="D86" s="43">
        <f>'01 -OPĆI'!D86+'02- AGLOMERACIJA BANJOLE'!D86+'03-AGLOMERACIJA MEDULIN'!D86+'04-KANALIZACIJA SVI'!D86+'05-AGLOMERACIJA PREMANTURA'!D86+'06-IGRALIŠTA'!D86+'08-PREFAKTURIRATI MED EKO SERVI'!D86</f>
        <v>0</v>
      </c>
      <c r="E86" s="43"/>
    </row>
    <row r="87" spans="1:5" ht="30" customHeight="1" x14ac:dyDescent="0.25">
      <c r="A87" s="12"/>
      <c r="B87" s="11" t="s">
        <v>163</v>
      </c>
      <c r="C87" s="43">
        <f>'01 -OPĆI'!C87+'02- AGLOMERACIJA BANJOLE'!C87+'03-AGLOMERACIJA MEDULIN'!C87+'04-KANALIZACIJA SVI'!C87+'05-AGLOMERACIJA PREMANTURA'!C87+'06-IGRALIŠTA'!C87+'08-PREFAKTURIRATI MED EKO SERVI'!C87</f>
        <v>70000</v>
      </c>
      <c r="D87" s="43">
        <f>'01 -OPĆI'!D87+'02- AGLOMERACIJA BANJOLE'!D87+'03-AGLOMERACIJA MEDULIN'!D87+'04-KANALIZACIJA SVI'!D87+'05-AGLOMERACIJA PREMANTURA'!D87+'06-IGRALIŠTA'!D87+'08-PREFAKTURIRATI MED EKO SERVI'!D87</f>
        <v>168177.99</v>
      </c>
      <c r="E87" s="43">
        <f t="shared" si="2"/>
        <v>240.2542714285714</v>
      </c>
    </row>
    <row r="88" spans="1:5" ht="30" customHeight="1" x14ac:dyDescent="0.25">
      <c r="A88" s="12"/>
      <c r="B88" s="11" t="s">
        <v>164</v>
      </c>
      <c r="C88" s="43">
        <f>'01 -OPĆI'!C88+'02- AGLOMERACIJA BANJOLE'!C88+'03-AGLOMERACIJA MEDULIN'!C88+'04-KANALIZACIJA SVI'!C88+'05-AGLOMERACIJA PREMANTURA'!C88+'06-IGRALIŠTA'!C88+'08-PREFAKTURIRATI MED EKO SERVI'!C88</f>
        <v>0</v>
      </c>
      <c r="D88" s="43">
        <f>'01 -OPĆI'!D88+'02- AGLOMERACIJA BANJOLE'!D88+'03-AGLOMERACIJA MEDULIN'!D88+'04-KANALIZACIJA SVI'!D88+'05-AGLOMERACIJA PREMANTURA'!D88+'06-IGRALIŠTA'!D88+'08-PREFAKTURIRATI MED EKO SERVI'!D88</f>
        <v>705</v>
      </c>
      <c r="E88" s="43" t="e">
        <f t="shared" si="2"/>
        <v>#DIV/0!</v>
      </c>
    </row>
    <row r="89" spans="1:5" ht="30" customHeight="1" x14ac:dyDescent="0.25">
      <c r="A89" s="12"/>
      <c r="B89" s="11" t="s">
        <v>165</v>
      </c>
      <c r="C89" s="43">
        <f>'01 -OPĆI'!C89+'02- AGLOMERACIJA BANJOLE'!C89+'03-AGLOMERACIJA MEDULIN'!C89+'04-KANALIZACIJA SVI'!C89+'05-AGLOMERACIJA PREMANTURA'!C89+'06-IGRALIŠTA'!C89+'08-PREFAKTURIRATI MED EKO SERVI'!C89</f>
        <v>64850</v>
      </c>
      <c r="D89" s="43">
        <f>'01 -OPĆI'!D89+'02- AGLOMERACIJA BANJOLE'!D89+'03-AGLOMERACIJA MEDULIN'!D89+'04-KANALIZACIJA SVI'!D89+'05-AGLOMERACIJA PREMANTURA'!D89+'06-IGRALIŠTA'!D89+'08-PREFAKTURIRATI MED EKO SERVI'!D89</f>
        <v>65493</v>
      </c>
      <c r="E89" s="43">
        <f t="shared" si="2"/>
        <v>100.99151888974556</v>
      </c>
    </row>
    <row r="90" spans="1:5" ht="30" customHeight="1" x14ac:dyDescent="0.25">
      <c r="A90" s="12"/>
      <c r="B90" s="11" t="s">
        <v>166</v>
      </c>
      <c r="C90" s="43">
        <f>'01 -OPĆI'!C90+'02- AGLOMERACIJA BANJOLE'!C90+'03-AGLOMERACIJA MEDULIN'!C90+'04-KANALIZACIJA SVI'!C90+'05-AGLOMERACIJA PREMANTURA'!C90+'06-IGRALIŠTA'!C90+'08-PREFAKTURIRATI MED EKO SERVI'!C90</f>
        <v>1000</v>
      </c>
      <c r="D90" s="43">
        <f>'01 -OPĆI'!D90+'02- AGLOMERACIJA BANJOLE'!D90+'03-AGLOMERACIJA MEDULIN'!D90+'04-KANALIZACIJA SVI'!D90+'05-AGLOMERACIJA PREMANTURA'!D90+'06-IGRALIŠTA'!D90+'08-PREFAKTURIRATI MED EKO SERVI'!D90</f>
        <v>35920.129999999997</v>
      </c>
      <c r="E90" s="43">
        <f t="shared" si="2"/>
        <v>3592.0129999999999</v>
      </c>
    </row>
    <row r="91" spans="1:5" ht="30" customHeight="1" x14ac:dyDescent="0.25">
      <c r="A91" s="12"/>
      <c r="B91" s="11" t="s">
        <v>167</v>
      </c>
      <c r="C91" s="43">
        <f>'01 -OPĆI'!C91+'02- AGLOMERACIJA BANJOLE'!C91+'03-AGLOMERACIJA MEDULIN'!C91+'04-KANALIZACIJA SVI'!C91+'05-AGLOMERACIJA PREMANTURA'!C91+'06-IGRALIŠTA'!C91+'08-PREFAKTURIRATI MED EKO SERVI'!C91</f>
        <v>52000</v>
      </c>
      <c r="D91" s="43">
        <f>'01 -OPĆI'!D91+'02- AGLOMERACIJA BANJOLE'!D91+'03-AGLOMERACIJA MEDULIN'!D91+'04-KANALIZACIJA SVI'!D91+'05-AGLOMERACIJA PREMANTURA'!D91+'06-IGRALIŠTA'!D91+'08-PREFAKTURIRATI MED EKO SERVI'!D91</f>
        <v>33452.75</v>
      </c>
      <c r="E91" s="43">
        <f t="shared" si="2"/>
        <v>64.332211538461536</v>
      </c>
    </row>
    <row r="92" spans="1:5" ht="30" customHeight="1" x14ac:dyDescent="0.25">
      <c r="A92" s="12"/>
      <c r="B92" s="11" t="s">
        <v>168</v>
      </c>
      <c r="C92" s="43">
        <f>'01 -OPĆI'!C92+'02- AGLOMERACIJA BANJOLE'!C92+'03-AGLOMERACIJA MEDULIN'!C92+'04-KANALIZACIJA SVI'!C92+'05-AGLOMERACIJA PREMANTURA'!C92+'06-IGRALIŠTA'!C92+'08-PREFAKTURIRATI MED EKO SERVI'!C92</f>
        <v>142500</v>
      </c>
      <c r="D92" s="43">
        <f>'01 -OPĆI'!D92+'02- AGLOMERACIJA BANJOLE'!D92+'03-AGLOMERACIJA MEDULIN'!D92+'04-KANALIZACIJA SVI'!D92+'05-AGLOMERACIJA PREMANTURA'!D92+'06-IGRALIŠTA'!D92+'08-PREFAKTURIRATI MED EKO SERVI'!D92</f>
        <v>133032.29999999999</v>
      </c>
      <c r="E92" s="43">
        <f t="shared" si="2"/>
        <v>93.355999999999995</v>
      </c>
    </row>
    <row r="93" spans="1:5" ht="30" customHeight="1" x14ac:dyDescent="0.25">
      <c r="A93" s="12"/>
      <c r="B93" s="11" t="s">
        <v>169</v>
      </c>
      <c r="C93" s="43">
        <f>'01 -OPĆI'!C93+'02- AGLOMERACIJA BANJOLE'!C93+'03-AGLOMERACIJA MEDULIN'!C93+'04-KANALIZACIJA SVI'!C93+'05-AGLOMERACIJA PREMANTURA'!C93+'06-IGRALIŠTA'!C93+'08-PREFAKTURIRATI MED EKO SERVI'!C93</f>
        <v>0</v>
      </c>
      <c r="D93" s="43">
        <f>'01 -OPĆI'!D93+'02- AGLOMERACIJA BANJOLE'!D93+'03-AGLOMERACIJA MEDULIN'!D93+'04-KANALIZACIJA SVI'!D93+'05-AGLOMERACIJA PREMANTURA'!D93+'06-IGRALIŠTA'!D93+'08-PREFAKTURIRATI MED EKO SERVI'!D93</f>
        <v>0</v>
      </c>
      <c r="E93" s="43"/>
    </row>
    <row r="94" spans="1:5" ht="30" customHeight="1" x14ac:dyDescent="0.25">
      <c r="A94" s="12"/>
      <c r="B94" s="11"/>
      <c r="C94" s="43">
        <f>'01 -OPĆI'!C94+'02- AGLOMERACIJA BANJOLE'!C94+'03-AGLOMERACIJA MEDULIN'!C94+'04-KANALIZACIJA SVI'!C94+'05-AGLOMERACIJA PREMANTURA'!C94+'06-IGRALIŠTA'!C94+'08-PREFAKTURIRATI MED EKO SERVI'!C94</f>
        <v>0</v>
      </c>
      <c r="D94" s="43">
        <f>'01 -OPĆI'!D94+'02- AGLOMERACIJA BANJOLE'!D94+'03-AGLOMERACIJA MEDULIN'!D94+'04-KANALIZACIJA SVI'!D94+'05-AGLOMERACIJA PREMANTURA'!D94+'06-IGRALIŠTA'!D94+'08-PREFAKTURIRATI MED EKO SERVI'!D94</f>
        <v>0</v>
      </c>
      <c r="E94" s="43"/>
    </row>
    <row r="95" spans="1:5" ht="30" customHeight="1" x14ac:dyDescent="0.25">
      <c r="A95" s="12"/>
      <c r="B95" s="11" t="s">
        <v>91</v>
      </c>
      <c r="C95" s="43">
        <f>'01 -OPĆI'!C95+'02- AGLOMERACIJA BANJOLE'!C95+'03-AGLOMERACIJA MEDULIN'!C95+'04-KANALIZACIJA SVI'!C95+'05-AGLOMERACIJA PREMANTURA'!C95+'06-IGRALIŠTA'!C95+'08-PREFAKTURIRATI MED EKO SERVI'!C95</f>
        <v>1500</v>
      </c>
      <c r="D95" s="43">
        <f>'01 -OPĆI'!D95+'02- AGLOMERACIJA BANJOLE'!D95+'03-AGLOMERACIJA MEDULIN'!D95+'04-KANALIZACIJA SVI'!D95+'05-AGLOMERACIJA PREMANTURA'!D95+'06-IGRALIŠTA'!D95+'08-PREFAKTURIRATI MED EKO SERVI'!D95</f>
        <v>1500</v>
      </c>
      <c r="E95" s="43">
        <f t="shared" si="2"/>
        <v>100</v>
      </c>
    </row>
    <row r="96" spans="1:5" ht="30" customHeight="1" x14ac:dyDescent="0.25">
      <c r="A96" s="12"/>
      <c r="B96" s="11" t="s">
        <v>92</v>
      </c>
      <c r="C96" s="43">
        <f>'01 -OPĆI'!C96+'02- AGLOMERACIJA BANJOLE'!C96+'03-AGLOMERACIJA MEDULIN'!C96+'04-KANALIZACIJA SVI'!C96+'05-AGLOMERACIJA PREMANTURA'!C96+'06-IGRALIŠTA'!C96+'08-PREFAKTURIRATI MED EKO SERVI'!C96</f>
        <v>0</v>
      </c>
      <c r="D96" s="43">
        <f>'01 -OPĆI'!D96+'02- AGLOMERACIJA BANJOLE'!D96+'03-AGLOMERACIJA MEDULIN'!D96+'04-KANALIZACIJA SVI'!D96+'05-AGLOMERACIJA PREMANTURA'!D96+'06-IGRALIŠTA'!D96+'08-PREFAKTURIRATI MED EKO SERVI'!D96</f>
        <v>0</v>
      </c>
      <c r="E96" s="43" t="e">
        <f t="shared" ref="E96" si="4">D96/C96*100</f>
        <v>#DIV/0!</v>
      </c>
    </row>
    <row r="97" spans="1:5" ht="30" customHeight="1" x14ac:dyDescent="0.25">
      <c r="A97" s="12"/>
      <c r="B97" s="11" t="s">
        <v>93</v>
      </c>
      <c r="C97" s="43">
        <f>'01 -OPĆI'!C97+'02- AGLOMERACIJA BANJOLE'!C97+'03-AGLOMERACIJA MEDULIN'!C97+'04-KANALIZACIJA SVI'!C97+'05-AGLOMERACIJA PREMANTURA'!C97+'06-IGRALIŠTA'!C97+'08-PREFAKTURIRATI MED EKO SERVI'!C97</f>
        <v>49150</v>
      </c>
      <c r="D97" s="43">
        <f>'01 -OPĆI'!D97+'02- AGLOMERACIJA BANJOLE'!D97+'03-AGLOMERACIJA MEDULIN'!D97+'04-KANALIZACIJA SVI'!D97+'05-AGLOMERACIJA PREMANTURA'!D97+'06-IGRALIŠTA'!D97+'08-PREFAKTURIRATI MED EKO SERVI'!D97</f>
        <v>42805.5</v>
      </c>
      <c r="E97" s="43">
        <f t="shared" ref="E97:E98" si="5">D97/C97*100</f>
        <v>87.091556459816886</v>
      </c>
    </row>
    <row r="98" spans="1:5" ht="30" customHeight="1" x14ac:dyDescent="0.25">
      <c r="A98" s="12"/>
      <c r="B98" s="11" t="s">
        <v>131</v>
      </c>
      <c r="C98" s="43">
        <f>'01 -OPĆI'!C98+'02- AGLOMERACIJA BANJOLE'!C98+'03-AGLOMERACIJA MEDULIN'!C98+'04-KANALIZACIJA SVI'!C98+'05-AGLOMERACIJA PREMANTURA'!C98+'06-IGRALIŠTA'!C98+'08-PREFAKTURIRATI MED EKO SERVI'!C98</f>
        <v>12000</v>
      </c>
      <c r="D98" s="43">
        <f>'01 -OPĆI'!D98+'02- AGLOMERACIJA BANJOLE'!D98+'03-AGLOMERACIJA MEDULIN'!D98+'04-KANALIZACIJA SVI'!D98+'05-AGLOMERACIJA PREMANTURA'!D98+'06-IGRALIŠTA'!D98+'08-PREFAKTURIRATI MED EKO SERVI'!D98</f>
        <v>7890.07</v>
      </c>
      <c r="E98" s="43">
        <f t="shared" si="5"/>
        <v>65.750583333333338</v>
      </c>
    </row>
    <row r="99" spans="1:5" s="63" customFormat="1" ht="30" customHeight="1" x14ac:dyDescent="0.25">
      <c r="A99" s="59" t="s">
        <v>9</v>
      </c>
      <c r="B99" s="60" t="s">
        <v>94</v>
      </c>
      <c r="C99" s="61">
        <f>C100</f>
        <v>1205000</v>
      </c>
      <c r="D99" s="61">
        <f t="shared" ref="D99" si="6">D100</f>
        <v>1194222.3700000001</v>
      </c>
      <c r="E99" s="62">
        <f>D99/C99*100</f>
        <v>99.105590871369316</v>
      </c>
    </row>
    <row r="100" spans="1:5" ht="30" customHeight="1" x14ac:dyDescent="0.25">
      <c r="A100" s="12" t="s">
        <v>1</v>
      </c>
      <c r="B100" s="11" t="s">
        <v>95</v>
      </c>
      <c r="C100" s="43">
        <f>'01 -OPĆI'!C100+'02- AGLOMERACIJA BANJOLE'!C100+'03-AGLOMERACIJA MEDULIN'!C100+'04-KANALIZACIJA SVI'!C100+'05-AGLOMERACIJA PREMANTURA'!C100+'06-IGRALIŠTA'!C100+'08-PREFAKTURIRATI MED EKO SERVI'!C100</f>
        <v>1205000</v>
      </c>
      <c r="D100" s="43">
        <f>'01 -OPĆI'!D100+'02- AGLOMERACIJA BANJOLE'!D100+'03-AGLOMERACIJA MEDULIN'!D100+'04-KANALIZACIJA SVI'!D100+'05-AGLOMERACIJA PREMANTURA'!D100+'06-IGRALIŠTA'!D100+'08-PREFAKTURIRATI MED EKO SERVI'!D100</f>
        <v>1194222.3700000001</v>
      </c>
      <c r="E100" s="43">
        <f t="shared" ref="E100" si="7">D100/C100*100</f>
        <v>99.105590871369316</v>
      </c>
    </row>
    <row r="101" spans="1:5" s="63" customFormat="1" ht="30" customHeight="1" x14ac:dyDescent="0.25">
      <c r="A101" s="59" t="s">
        <v>11</v>
      </c>
      <c r="B101" s="60" t="s">
        <v>96</v>
      </c>
      <c r="C101" s="61">
        <f>C102+C103+C104+C105</f>
        <v>4060316.05</v>
      </c>
      <c r="D101" s="61">
        <f>D102+D103+D104+D105</f>
        <v>4063140.27</v>
      </c>
      <c r="E101" s="62">
        <f>D101/C101*100</f>
        <v>100.06955665433976</v>
      </c>
    </row>
    <row r="102" spans="1:5" ht="30" customHeight="1" x14ac:dyDescent="0.25">
      <c r="A102" s="12"/>
      <c r="B102" s="11" t="s">
        <v>97</v>
      </c>
      <c r="C102" s="43">
        <f>'01 -OPĆI'!C102+'02- AGLOMERACIJA BANJOLE'!C102+'03-AGLOMERACIJA MEDULIN'!C102+'04-KANALIZACIJA SVI'!C102+'05-AGLOMERACIJA PREMANTURA'!C102+'06-IGRALIŠTA'!C102+'08-PREFAKTURIRATI MED EKO SERVI'!C102</f>
        <v>379377.68</v>
      </c>
      <c r="D102" s="43">
        <f>'01 -OPĆI'!D102+'02- AGLOMERACIJA BANJOLE'!D102+'03-AGLOMERACIJA MEDULIN'!D102+'04-KANALIZACIJA SVI'!D102+'05-AGLOMERACIJA PREMANTURA'!D102+'06-IGRALIŠTA'!D102+'08-PREFAKTURIRATI MED EKO SERVI'!D102</f>
        <v>379377.72</v>
      </c>
      <c r="E102" s="43">
        <f t="shared" ref="E102:E104" si="8">D102/C102*100</f>
        <v>100.00001054358285</v>
      </c>
    </row>
    <row r="103" spans="1:5" ht="30" customHeight="1" x14ac:dyDescent="0.25">
      <c r="A103" s="12"/>
      <c r="B103" s="11" t="s">
        <v>98</v>
      </c>
      <c r="C103" s="43">
        <f>'01 -OPĆI'!C103+'02- AGLOMERACIJA BANJOLE'!C103+'03-AGLOMERACIJA MEDULIN'!C103+'04-KANALIZACIJA SVI'!C103+'05-AGLOMERACIJA PREMANTURA'!C103+'06-IGRALIŠTA'!C103+'08-PREFAKTURIRATI MED EKO SERVI'!C103</f>
        <v>104773.19</v>
      </c>
      <c r="D103" s="43">
        <f>'01 -OPĆI'!D103+'02- AGLOMERACIJA BANJOLE'!D103+'03-AGLOMERACIJA MEDULIN'!D103+'04-KANALIZACIJA SVI'!D103+'05-AGLOMERACIJA PREMANTURA'!D103+'06-IGRALIŠTA'!D103+'08-PREFAKTURIRATI MED EKO SERVI'!D103</f>
        <v>107597.31999999999</v>
      </c>
      <c r="E103" s="43">
        <f t="shared" si="8"/>
        <v>102.69547009115594</v>
      </c>
    </row>
    <row r="104" spans="1:5" ht="30" customHeight="1" x14ac:dyDescent="0.25">
      <c r="A104" s="12"/>
      <c r="B104" s="11" t="s">
        <v>176</v>
      </c>
      <c r="C104" s="43">
        <f>'01 -OPĆI'!C104+'02- AGLOMERACIJA BANJOLE'!C104+'03-AGLOMERACIJA MEDULIN'!C104+'04-KANALIZACIJA SVI'!C104+'05-AGLOMERACIJA PREMANTURA'!C104+'06-IGRALIŠTA'!C104+'08-PREFAKTURIRATI MED EKO SERVI'!C104</f>
        <v>3483994.44</v>
      </c>
      <c r="D104" s="43">
        <f>'01 -OPĆI'!D104+'02- AGLOMERACIJA BANJOLE'!D104+'03-AGLOMERACIJA MEDULIN'!D104+'04-KANALIZACIJA SVI'!D104+'05-AGLOMERACIJA PREMANTURA'!D104+'06-IGRALIŠTA'!D104+'08-PREFAKTURIRATI MED EKO SERVI'!D104</f>
        <v>3483994.44</v>
      </c>
      <c r="E104" s="43">
        <f t="shared" si="8"/>
        <v>100</v>
      </c>
    </row>
    <row r="105" spans="1:5" ht="30" customHeight="1" x14ac:dyDescent="0.25">
      <c r="A105" s="12"/>
      <c r="B105" s="11" t="s">
        <v>99</v>
      </c>
      <c r="C105" s="43">
        <f>'01 -OPĆI'!C105+'02- AGLOMERACIJA BANJOLE'!C105+'03-AGLOMERACIJA MEDULIN'!C105+'04-KANALIZACIJA SVI'!C105+'05-AGLOMERACIJA PREMANTURA'!C105+'06-IGRALIŠTA'!C105+'08-PREFAKTURIRATI MED EKO SERVI'!C106</f>
        <v>92170.739999999991</v>
      </c>
      <c r="D105" s="43">
        <f>'01 -OPĆI'!D105+'02- AGLOMERACIJA BANJOLE'!D105+'03-AGLOMERACIJA MEDULIN'!D105+'04-KANALIZACIJA SVI'!D105+'05-AGLOMERACIJA PREMANTURA'!D105+'06-IGRALIŠTA'!D105+'08-PREFAKTURIRATI MED EKO SERVI'!D106</f>
        <v>92170.790000000008</v>
      </c>
      <c r="E105" s="43">
        <f t="shared" ref="E105:E109" si="9">D105/C105*100</f>
        <v>100.00005424715046</v>
      </c>
    </row>
    <row r="106" spans="1:5" s="63" customFormat="1" ht="30" customHeight="1" x14ac:dyDescent="0.25">
      <c r="A106" s="59" t="s">
        <v>15</v>
      </c>
      <c r="B106" s="60" t="s">
        <v>100</v>
      </c>
      <c r="C106" s="61">
        <f>C107</f>
        <v>40000</v>
      </c>
      <c r="D106" s="61">
        <f t="shared" ref="D106" si="10">D107</f>
        <v>21384.68</v>
      </c>
      <c r="E106" s="41">
        <f t="shared" si="9"/>
        <v>53.4617</v>
      </c>
    </row>
    <row r="107" spans="1:5" ht="44.25" customHeight="1" x14ac:dyDescent="0.25">
      <c r="A107" s="46"/>
      <c r="B107" s="20" t="s">
        <v>101</v>
      </c>
      <c r="C107" s="43">
        <f>'01 -OPĆI'!C107+'02- AGLOMERACIJA BANJOLE'!C107+'03-AGLOMERACIJA MEDULIN'!C107+'04-KANALIZACIJA SVI'!C107+'05-AGLOMERACIJA PREMANTURA'!C107+'06-IGRALIŠTA'!C106+'08-PREFAKTURIRATI MED EKO SERVI'!C107</f>
        <v>40000</v>
      </c>
      <c r="D107" s="43">
        <f>'01 -OPĆI'!D107+'02- AGLOMERACIJA BANJOLE'!D107+'03-AGLOMERACIJA MEDULIN'!D107+'04-KANALIZACIJA SVI'!D107+'05-AGLOMERACIJA PREMANTURA'!D107+'06-IGRALIŠTA'!D106+'08-PREFAKTURIRATI MED EKO SERVI'!D107</f>
        <v>21384.68</v>
      </c>
      <c r="E107" s="43">
        <f t="shared" si="9"/>
        <v>53.4617</v>
      </c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49067.45</v>
      </c>
      <c r="D108" s="62">
        <f>D109</f>
        <v>49067.45</v>
      </c>
      <c r="E108" s="41">
        <f t="shared" si="9"/>
        <v>100</v>
      </c>
    </row>
    <row r="109" spans="1:5" ht="56.25" customHeight="1" x14ac:dyDescent="0.25">
      <c r="A109" s="42"/>
      <c r="B109" s="20" t="s">
        <v>179</v>
      </c>
      <c r="C109" s="43">
        <f>'01 -OPĆI'!C109+'02- AGLOMERACIJA BANJOLE'!C109+'03-AGLOMERACIJA MEDULIN'!C109+'04-KANALIZACIJA SVI'!C109+'05-AGLOMERACIJA PREMANTURA'!C109+'06-IGRALIŠTA'!C108+'08-PREFAKTURIRATI MED EKO SERVI'!C109</f>
        <v>49067.45</v>
      </c>
      <c r="D109" s="43">
        <f>'01 -OPĆI'!D109+'02- AGLOMERACIJA BANJOLE'!D109+'03-AGLOMERACIJA MEDULIN'!D109+'04-KANALIZACIJA SVI'!D109+'05-AGLOMERACIJA PREMANTURA'!D109+'06-IGRALIŠTA'!D108+'08-PREFAKTURIRATI MED EKO SERVI'!D109</f>
        <v>49067.45</v>
      </c>
      <c r="E109" s="43">
        <f t="shared" si="9"/>
        <v>100</v>
      </c>
    </row>
    <row r="110" spans="1:5" s="78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480250</v>
      </c>
      <c r="D110" s="61">
        <f>D111+D112+D113+D114+D115+D116+D117+D118+D119+D120+D121+D122+D123+D124+D125+D126</f>
        <v>456153.11</v>
      </c>
      <c r="E110" s="61">
        <f>D110/C110*100</f>
        <v>94.982427902134305</v>
      </c>
    </row>
    <row r="111" spans="1:5" s="32" customFormat="1" ht="30" customHeight="1" x14ac:dyDescent="0.25">
      <c r="A111" s="12"/>
      <c r="B111" s="11" t="s">
        <v>103</v>
      </c>
      <c r="C111" s="43">
        <f>'01 -OPĆI'!C111+'02- AGLOMERACIJA BANJOLE'!C111+'03-AGLOMERACIJA MEDULIN'!C111+'04-KANALIZACIJA SVI'!C111+'05-AGLOMERACIJA PREMANTURA'!C111+'06-IGRALIŠTA'!C108+'08-PREFAKTURIRATI MED EKO SERVI'!C111</f>
        <v>4500</v>
      </c>
      <c r="D111" s="43">
        <f>'01 -OPĆI'!D111+'02- AGLOMERACIJA BANJOLE'!D111+'03-AGLOMERACIJA MEDULIN'!D111+'04-KANALIZACIJA SVI'!D111+'05-AGLOMERACIJA PREMANTURA'!D111+'06-IGRALIŠTA'!D108+'08-PREFAKTURIRATI MED EKO SERVI'!D111</f>
        <v>3053.81</v>
      </c>
      <c r="E111" s="43">
        <f t="shared" ref="E111" si="11">D111/C111*100</f>
        <v>67.862444444444449</v>
      </c>
    </row>
    <row r="112" spans="1:5" ht="30" customHeight="1" x14ac:dyDescent="0.25">
      <c r="A112" s="12"/>
      <c r="B112" s="11" t="s">
        <v>104</v>
      </c>
      <c r="C112" s="43">
        <f>'01 -OPĆI'!C112+'02- AGLOMERACIJA BANJOLE'!C112+'03-AGLOMERACIJA MEDULIN'!C112+'04-KANALIZACIJA SVI'!C112+'05-AGLOMERACIJA PREMANTURA'!C112+'06-IGRALIŠTA'!C109+'08-PREFAKTURIRATI MED EKO SERVI'!C112</f>
        <v>0</v>
      </c>
      <c r="D112" s="43">
        <f>'01 -OPĆI'!D112+'02- AGLOMERACIJA BANJOLE'!D112+'03-AGLOMERACIJA MEDULIN'!D112+'04-KANALIZACIJA SVI'!D112+'05-AGLOMERACIJA PREMANTURA'!D112+'06-IGRALIŠTA'!D109+'08-PREFAKTURIRATI MED EKO SERVI'!D112</f>
        <v>0</v>
      </c>
      <c r="E112" s="43" t="e">
        <f t="shared" ref="E112:E126" si="12">D112/C112*100</f>
        <v>#DIV/0!</v>
      </c>
    </row>
    <row r="113" spans="1:5" ht="30" customHeight="1" x14ac:dyDescent="0.25">
      <c r="A113" s="12"/>
      <c r="B113" s="11" t="s">
        <v>105</v>
      </c>
      <c r="C113" s="43">
        <f>'01 -OPĆI'!C113+'02- AGLOMERACIJA BANJOLE'!C113+'03-AGLOMERACIJA MEDULIN'!C113+'04-KANALIZACIJA SVI'!C113+'05-AGLOMERACIJA PREMANTURA'!C113+'06-IGRALIŠTA'!C110+'08-PREFAKTURIRATI MED EKO SERVI'!C113</f>
        <v>41200</v>
      </c>
      <c r="D113" s="43">
        <f>'01 -OPĆI'!D113+'02- AGLOMERACIJA BANJOLE'!D113+'03-AGLOMERACIJA MEDULIN'!D113+'04-KANALIZACIJA SVI'!D113+'05-AGLOMERACIJA PREMANTURA'!D113+'06-IGRALIŠTA'!D110+'08-PREFAKTURIRATI MED EKO SERVI'!D113</f>
        <v>40302</v>
      </c>
      <c r="E113" s="43">
        <f t="shared" si="12"/>
        <v>97.820388349514559</v>
      </c>
    </row>
    <row r="114" spans="1:5" ht="30" customHeight="1" x14ac:dyDescent="0.25">
      <c r="A114" s="12" t="s">
        <v>1</v>
      </c>
      <c r="B114" s="11" t="s">
        <v>106</v>
      </c>
      <c r="C114" s="43">
        <f>'01 -OPĆI'!C114+'02- AGLOMERACIJA BANJOLE'!C114+'03-AGLOMERACIJA MEDULIN'!C114+'04-KANALIZACIJA SVI'!C114+'05-AGLOMERACIJA PREMANTURA'!C114+'06-IGRALIŠTA'!C111+'08-PREFAKTURIRATI MED EKO SERVI'!C114</f>
        <v>126000</v>
      </c>
      <c r="D114" s="43">
        <f>'01 -OPĆI'!D114+'02- AGLOMERACIJA BANJOLE'!D114+'03-AGLOMERACIJA MEDULIN'!D114+'04-KANALIZACIJA SVI'!D114+'05-AGLOMERACIJA PREMANTURA'!D114+'06-IGRALIŠTA'!D111+'08-PREFAKTURIRATI MED EKO SERVI'!D114</f>
        <v>123679.75</v>
      </c>
      <c r="E114" s="43">
        <f t="shared" si="12"/>
        <v>98.158531746031741</v>
      </c>
    </row>
    <row r="115" spans="1:5" ht="30" customHeight="1" x14ac:dyDescent="0.25">
      <c r="A115" s="12"/>
      <c r="B115" s="11" t="s">
        <v>107</v>
      </c>
      <c r="C115" s="43">
        <f>'01 -OPĆI'!C115+'02- AGLOMERACIJA BANJOLE'!C115+'03-AGLOMERACIJA MEDULIN'!C115+'04-KANALIZACIJA SVI'!C115+'05-AGLOMERACIJA PREMANTURA'!C115+'06-IGRALIŠTA'!C112+'08-PREFAKTURIRATI MED EKO SERVI'!C115</f>
        <v>54200</v>
      </c>
      <c r="D115" s="43">
        <f>'01 -OPĆI'!D115+'02- AGLOMERACIJA BANJOLE'!D115+'03-AGLOMERACIJA MEDULIN'!D115+'04-KANALIZACIJA SVI'!D115+'05-AGLOMERACIJA PREMANTURA'!D115+'06-IGRALIŠTA'!D112+'08-PREFAKTURIRATI MED EKO SERVI'!D115</f>
        <v>56831.39</v>
      </c>
      <c r="E115" s="43">
        <f t="shared" si="12"/>
        <v>104.85496309963101</v>
      </c>
    </row>
    <row r="116" spans="1:5" ht="30" customHeight="1" x14ac:dyDescent="0.25">
      <c r="A116" s="12"/>
      <c r="B116" s="11" t="s">
        <v>108</v>
      </c>
      <c r="C116" s="43">
        <f>'01 -OPĆI'!C116+'02- AGLOMERACIJA BANJOLE'!C116+'03-AGLOMERACIJA MEDULIN'!C116+'04-KANALIZACIJA SVI'!C116+'05-AGLOMERACIJA PREMANTURA'!C116+'06-IGRALIŠTA'!C113+'08-PREFAKTURIRATI MED EKO SERVI'!C116</f>
        <v>150000</v>
      </c>
      <c r="D116" s="43">
        <f>'01 -OPĆI'!D116+'02- AGLOMERACIJA BANJOLE'!D116+'03-AGLOMERACIJA MEDULIN'!D116+'04-KANALIZACIJA SVI'!D116+'05-AGLOMERACIJA PREMANTURA'!D116+'06-IGRALIŠTA'!D113+'08-PREFAKTURIRATI MED EKO SERVI'!D116</f>
        <v>125493.14</v>
      </c>
      <c r="E116" s="43">
        <f t="shared" si="12"/>
        <v>83.662093333333331</v>
      </c>
    </row>
    <row r="117" spans="1:5" ht="30" customHeight="1" x14ac:dyDescent="0.25">
      <c r="A117" s="12"/>
      <c r="B117" s="11" t="s">
        <v>109</v>
      </c>
      <c r="C117" s="43">
        <f>'01 -OPĆI'!C117+'02- AGLOMERACIJA BANJOLE'!C117+'03-AGLOMERACIJA MEDULIN'!C117+'04-KANALIZACIJA SVI'!C117+'05-AGLOMERACIJA PREMANTURA'!C117+'06-IGRALIŠTA'!C114+'08-PREFAKTURIRATI MED EKO SERVI'!C117</f>
        <v>28000</v>
      </c>
      <c r="D117" s="43">
        <f>'01 -OPĆI'!D117+'02- AGLOMERACIJA BANJOLE'!D117+'03-AGLOMERACIJA MEDULIN'!D117+'04-KANALIZACIJA SVI'!D117+'05-AGLOMERACIJA PREMANTURA'!D117+'06-IGRALIŠTA'!D114+'08-PREFAKTURIRATI MED EKO SERVI'!D117</f>
        <v>25792.239999999998</v>
      </c>
      <c r="E117" s="43">
        <f t="shared" si="12"/>
        <v>92.115142857142857</v>
      </c>
    </row>
    <row r="118" spans="1:5" ht="30" customHeight="1" x14ac:dyDescent="0.25">
      <c r="A118" s="12"/>
      <c r="B118" s="11" t="s">
        <v>110</v>
      </c>
      <c r="C118" s="43">
        <f>'01 -OPĆI'!C118+'02- AGLOMERACIJA BANJOLE'!C118+'03-AGLOMERACIJA MEDULIN'!C118+'04-KANALIZACIJA SVI'!C118+'05-AGLOMERACIJA PREMANTURA'!C118+'06-IGRALIŠTA'!C115+'08-PREFAKTURIRATI MED EKO SERVI'!C118</f>
        <v>0</v>
      </c>
      <c r="D118" s="43">
        <f>'01 -OPĆI'!D118+'02- AGLOMERACIJA BANJOLE'!D118+'03-AGLOMERACIJA MEDULIN'!D118+'04-KANALIZACIJA SVI'!D118+'05-AGLOMERACIJA PREMANTURA'!D118+'06-IGRALIŠTA'!D115+'08-PREFAKTURIRATI MED EKO SERVI'!D118</f>
        <v>0</v>
      </c>
      <c r="E118" s="43" t="e">
        <f t="shared" si="12"/>
        <v>#DIV/0!</v>
      </c>
    </row>
    <row r="119" spans="1:5" ht="30" customHeight="1" x14ac:dyDescent="0.25">
      <c r="A119" s="12"/>
      <c r="B119" s="11" t="s">
        <v>111</v>
      </c>
      <c r="C119" s="43">
        <f>'01 -OPĆI'!C119+'02- AGLOMERACIJA BANJOLE'!C119+'03-AGLOMERACIJA MEDULIN'!C119+'04-KANALIZACIJA SVI'!C119+'05-AGLOMERACIJA PREMANTURA'!C119+'06-IGRALIŠTA'!C116+'08-PREFAKTURIRATI MED EKO SERVI'!C119</f>
        <v>14950</v>
      </c>
      <c r="D119" s="43">
        <f>'01 -OPĆI'!D119+'02- AGLOMERACIJA BANJOLE'!D119+'03-AGLOMERACIJA MEDULIN'!D119+'04-KANALIZACIJA SVI'!D119+'05-AGLOMERACIJA PREMANTURA'!D119+'06-IGRALIŠTA'!D116+'08-PREFAKTURIRATI MED EKO SERVI'!D119</f>
        <v>14007.779999999999</v>
      </c>
      <c r="E119" s="43">
        <f t="shared" si="12"/>
        <v>93.697525083612035</v>
      </c>
    </row>
    <row r="120" spans="1:5" ht="30" customHeight="1" x14ac:dyDescent="0.25">
      <c r="A120" s="12"/>
      <c r="B120" s="11" t="s">
        <v>112</v>
      </c>
      <c r="C120" s="43">
        <f>'01 -OPĆI'!C120+'02- AGLOMERACIJA BANJOLE'!C120+'03-AGLOMERACIJA MEDULIN'!C120+'04-KANALIZACIJA SVI'!C120+'05-AGLOMERACIJA PREMANTURA'!C120+'06-IGRALIŠTA'!C117+'08-PREFAKTURIRATI MED EKO SERVI'!C120</f>
        <v>0</v>
      </c>
      <c r="D120" s="43">
        <f>'01 -OPĆI'!D120+'02- AGLOMERACIJA BANJOLE'!D120+'03-AGLOMERACIJA MEDULIN'!D120+'04-KANALIZACIJA SVI'!D120+'05-AGLOMERACIJA PREMANTURA'!D120+'06-IGRALIŠTA'!D117+'08-PREFAKTURIRATI MED EKO SERVI'!D120</f>
        <v>0</v>
      </c>
      <c r="E120" s="43" t="e">
        <f t="shared" si="12"/>
        <v>#DIV/0!</v>
      </c>
    </row>
    <row r="121" spans="1:5" ht="30" customHeight="1" x14ac:dyDescent="0.25">
      <c r="A121" s="12"/>
      <c r="B121" s="11" t="s">
        <v>113</v>
      </c>
      <c r="C121" s="43">
        <f>'01 -OPĆI'!C121+'02- AGLOMERACIJA BANJOLE'!C121+'03-AGLOMERACIJA MEDULIN'!C121+'04-KANALIZACIJA SVI'!C121+'05-AGLOMERACIJA PREMANTURA'!C121+'06-IGRALIŠTA'!C118+'08-PREFAKTURIRATI MED EKO SERVI'!C121</f>
        <v>0</v>
      </c>
      <c r="D121" s="43">
        <f>'01 -OPĆI'!D121+'02- AGLOMERACIJA BANJOLE'!D121+'03-AGLOMERACIJA MEDULIN'!D121+'04-KANALIZACIJA SVI'!D121+'05-AGLOMERACIJA PREMANTURA'!D121+'06-IGRALIŠTA'!D118+'08-PREFAKTURIRATI MED EKO SERVI'!D121</f>
        <v>0</v>
      </c>
      <c r="E121" s="43" t="e">
        <f t="shared" si="12"/>
        <v>#DIV/0!</v>
      </c>
    </row>
    <row r="122" spans="1:5" ht="30" customHeight="1" x14ac:dyDescent="0.25">
      <c r="A122" s="12"/>
      <c r="B122" s="11" t="s">
        <v>129</v>
      </c>
      <c r="C122" s="43">
        <f>'01 -OPĆI'!C122+'02- AGLOMERACIJA BANJOLE'!C122+'03-AGLOMERACIJA MEDULIN'!C122+'04-KANALIZACIJA SVI'!C122+'05-AGLOMERACIJA PREMANTURA'!C122+'06-IGRALIŠTA'!C119+'08-PREFAKTURIRATI MED EKO SERVI'!C122</f>
        <v>2900</v>
      </c>
      <c r="D122" s="43">
        <f>'01 -OPĆI'!D122+'02- AGLOMERACIJA BANJOLE'!D122+'03-AGLOMERACIJA MEDULIN'!D122+'04-KANALIZACIJA SVI'!D122+'05-AGLOMERACIJA PREMANTURA'!D122+'06-IGRALIŠTA'!D119+'08-PREFAKTURIRATI MED EKO SERVI'!D122</f>
        <v>2880</v>
      </c>
      <c r="E122" s="43">
        <f t="shared" si="12"/>
        <v>99.310344827586206</v>
      </c>
    </row>
    <row r="123" spans="1:5" ht="30" customHeight="1" x14ac:dyDescent="0.25">
      <c r="A123" s="12"/>
      <c r="B123" s="11" t="s">
        <v>115</v>
      </c>
      <c r="C123" s="43">
        <f>'01 -OPĆI'!C123+'02- AGLOMERACIJA BANJOLE'!C123+'03-AGLOMERACIJA MEDULIN'!C123+'04-KANALIZACIJA SVI'!C123+'05-AGLOMERACIJA PREMANTURA'!C123+'06-IGRALIŠTA'!C120+'08-PREFAKTURIRATI MED EKO SERVI'!C123</f>
        <v>4700</v>
      </c>
      <c r="D123" s="43">
        <f>'01 -OPĆI'!D123+'02- AGLOMERACIJA BANJOLE'!D123+'03-AGLOMERACIJA MEDULIN'!D123+'04-KANALIZACIJA SVI'!D123+'05-AGLOMERACIJA PREMANTURA'!D123+'06-IGRALIŠTA'!D120+'08-PREFAKTURIRATI MED EKO SERVI'!D123</f>
        <v>4880</v>
      </c>
      <c r="E123" s="43">
        <f t="shared" si="12"/>
        <v>103.82978723404254</v>
      </c>
    </row>
    <row r="124" spans="1:5" ht="30" customHeight="1" x14ac:dyDescent="0.25">
      <c r="A124" s="12"/>
      <c r="B124" s="11" t="s">
        <v>116</v>
      </c>
      <c r="C124" s="43">
        <f>'01 -OPĆI'!C124+'02- AGLOMERACIJA BANJOLE'!C124+'03-AGLOMERACIJA MEDULIN'!C124+'04-KANALIZACIJA SVI'!C124+'05-AGLOMERACIJA PREMANTURA'!C124+'06-IGRALIŠTA'!C121+'08-PREFAKTURIRATI MED EKO SERVI'!C124</f>
        <v>18600</v>
      </c>
      <c r="D124" s="43">
        <f>'01 -OPĆI'!D124+'02- AGLOMERACIJA BANJOLE'!D124+'03-AGLOMERACIJA MEDULIN'!D124+'04-KANALIZACIJA SVI'!D124+'05-AGLOMERACIJA PREMANTURA'!D124+'06-IGRALIŠTA'!D121+'08-PREFAKTURIRATI MED EKO SERVI'!D124</f>
        <v>16295</v>
      </c>
      <c r="E124" s="43">
        <f t="shared" si="12"/>
        <v>87.607526881720432</v>
      </c>
    </row>
    <row r="125" spans="1:5" ht="30" customHeight="1" x14ac:dyDescent="0.25">
      <c r="A125" s="12"/>
      <c r="B125" s="11" t="s">
        <v>173</v>
      </c>
      <c r="C125" s="43">
        <f>'01 -OPĆI'!C125+'02- AGLOMERACIJA BANJOLE'!C125+'03-AGLOMERACIJA MEDULIN'!C125+'04-KANALIZACIJA SVI'!C125+'05-AGLOMERACIJA PREMANTURA'!C125+'06-IGRALIŠTA'!C122+'08-PREFAKTURIRATI MED EKO SERVI'!C125</f>
        <v>22700</v>
      </c>
      <c r="D125" s="43">
        <f>'01 -OPĆI'!D125+'02- AGLOMERACIJA BANJOLE'!D125+'03-AGLOMERACIJA MEDULIN'!D125+'04-KANALIZACIJA SVI'!D125+'05-AGLOMERACIJA PREMANTURA'!D125+'06-IGRALIŠTA'!D122+'08-PREFAKTURIRATI MED EKO SERVI'!D125</f>
        <v>28968</v>
      </c>
      <c r="E125" s="43">
        <f t="shared" si="12"/>
        <v>127.6123348017621</v>
      </c>
    </row>
    <row r="126" spans="1:5" ht="30" customHeight="1" x14ac:dyDescent="0.25">
      <c r="A126" s="12"/>
      <c r="B126" s="11" t="s">
        <v>118</v>
      </c>
      <c r="C126" s="43">
        <f>'01 -OPĆI'!C126+'02- AGLOMERACIJA BANJOLE'!C126+'03-AGLOMERACIJA MEDULIN'!C126+'04-KANALIZACIJA SVI'!C126+'05-AGLOMERACIJA PREMANTURA'!C126+'06-IGRALIŠTA'!C123+'08-PREFAKTURIRATI MED EKO SERVI'!C126</f>
        <v>12500</v>
      </c>
      <c r="D126" s="43">
        <f>'01 -OPĆI'!D126+'02- AGLOMERACIJA BANJOLE'!D126+'03-AGLOMERACIJA MEDULIN'!D126+'04-KANALIZACIJA SVI'!D126+'05-AGLOMERACIJA PREMANTURA'!D126+'06-IGRALIŠTA'!D123+'08-PREFAKTURIRATI MED EKO SERVI'!D126</f>
        <v>13970</v>
      </c>
      <c r="E126" s="43">
        <f t="shared" si="12"/>
        <v>111.75999999999999</v>
      </c>
    </row>
    <row r="127" spans="1:5" s="63" customFormat="1" ht="30" customHeight="1" x14ac:dyDescent="0.25">
      <c r="A127" s="65" t="s">
        <v>23</v>
      </c>
      <c r="B127" s="66" t="s">
        <v>119</v>
      </c>
      <c r="C127" s="67">
        <f>C128+C129+C130</f>
        <v>46505</v>
      </c>
      <c r="D127" s="67">
        <f>D128+D129+D130</f>
        <v>41103.86</v>
      </c>
      <c r="E127" s="67">
        <f>D127/C127*100</f>
        <v>88.38589398989356</v>
      </c>
    </row>
    <row r="128" spans="1:5" ht="30" customHeight="1" x14ac:dyDescent="0.25">
      <c r="A128" s="12"/>
      <c r="B128" s="11" t="s">
        <v>120</v>
      </c>
      <c r="C128" s="43">
        <f>'01 -OPĆI'!C128+'02- AGLOMERACIJA BANJOLE'!C128+'03-AGLOMERACIJA MEDULIN'!C128+'04-KANALIZACIJA SVI'!C128+'05-AGLOMERACIJA PREMANTURA'!C128+'06-IGRALIŠTA'!C125+'08-PREFAKTURIRATI MED EKO SERVI'!C128</f>
        <v>155</v>
      </c>
      <c r="D128" s="43">
        <f>'01 -OPĆI'!D128+'02- AGLOMERACIJA BANJOLE'!D128+'03-AGLOMERACIJA MEDULIN'!D128+'04-KANALIZACIJA SVI'!D128+'05-AGLOMERACIJA PREMANTURA'!D128+'06-IGRALIŠTA'!D125+'08-PREFAKTURIRATI MED EKO SERVI'!D128</f>
        <v>183.23</v>
      </c>
      <c r="E128" s="43">
        <f t="shared" ref="E128:E130" si="13">D128/C128*100</f>
        <v>118.21290322580644</v>
      </c>
    </row>
    <row r="129" spans="1:5" ht="30" customHeight="1" x14ac:dyDescent="0.25">
      <c r="A129" s="12"/>
      <c r="B129" s="11" t="s">
        <v>174</v>
      </c>
      <c r="C129" s="43">
        <f>'01 -OPĆI'!C129+'02- AGLOMERACIJA BANJOLE'!C129+'03-AGLOMERACIJA MEDULIN'!C129+'04-KANALIZACIJA SVI'!C129+'05-AGLOMERACIJA PREMANTURA'!C129+'06-IGRALIŠTA'!C126+'08-PREFAKTURIRATI MED EKO SERVI'!C129</f>
        <v>26000</v>
      </c>
      <c r="D129" s="43">
        <f>'01 -OPĆI'!D129+'02- AGLOMERACIJA BANJOLE'!D129+'03-AGLOMERACIJA MEDULIN'!D129+'04-KANALIZACIJA SVI'!D129+'05-AGLOMERACIJA PREMANTURA'!D129+'06-IGRALIŠTA'!D126+'08-PREFAKTURIRATI MED EKO SERVI'!D129</f>
        <v>23996.829999999998</v>
      </c>
      <c r="E129" s="43">
        <f t="shared" si="13"/>
        <v>92.295500000000004</v>
      </c>
    </row>
    <row r="130" spans="1:5" ht="30" customHeight="1" x14ac:dyDescent="0.25">
      <c r="A130" s="12"/>
      <c r="B130" s="11" t="s">
        <v>175</v>
      </c>
      <c r="C130" s="43">
        <f>'01 -OPĆI'!C130+'02- AGLOMERACIJA BANJOLE'!C130+'03-AGLOMERACIJA MEDULIN'!C130+'04-KANALIZACIJA SVI'!C130+'05-AGLOMERACIJA PREMANTURA'!C130+'06-IGRALIŠTA'!C127+'08-PREFAKTURIRATI MED EKO SERVI'!C130</f>
        <v>20350</v>
      </c>
      <c r="D130" s="43">
        <f>'01 -OPĆI'!D130+'02- AGLOMERACIJA BANJOLE'!D130+'03-AGLOMERACIJA MEDULIN'!D130+'04-KANALIZACIJA SVI'!D130+'05-AGLOMERACIJA PREMANTURA'!D130+'06-IGRALIŠTA'!D127+'08-PREFAKTURIRATI MED EKO SERVI'!D130</f>
        <v>16923.8</v>
      </c>
      <c r="E130" s="43">
        <f t="shared" si="13"/>
        <v>83.163636363636357</v>
      </c>
    </row>
    <row r="131" spans="1:5" s="63" customFormat="1" ht="30" customHeight="1" x14ac:dyDescent="0.25">
      <c r="A131" s="65" t="s">
        <v>25</v>
      </c>
      <c r="B131" s="66" t="s">
        <v>122</v>
      </c>
      <c r="C131" s="67">
        <f>C132+C133+C134+C135</f>
        <v>76101</v>
      </c>
      <c r="D131" s="67">
        <f t="shared" ref="D131" si="14">D132+D133+D134+D135</f>
        <v>62411.95</v>
      </c>
      <c r="E131" s="67">
        <f>D131/C131*100</f>
        <v>82.011997214228458</v>
      </c>
    </row>
    <row r="132" spans="1:5" s="52" customFormat="1" ht="30" customHeight="1" x14ac:dyDescent="0.25">
      <c r="A132" s="54"/>
      <c r="B132" s="22" t="s">
        <v>123</v>
      </c>
      <c r="C132" s="43">
        <f>'01 -OPĆI'!C132+'02- AGLOMERACIJA BANJOLE'!C132+'03-AGLOMERACIJA MEDULIN'!C132+'04-KANALIZACIJA SVI'!C132+'05-AGLOMERACIJA PREMANTURA'!C132+'06-IGRALIŠTA'!C128+'08-PREFAKTURIRATI MED EKO SERVI'!C132</f>
        <v>20000</v>
      </c>
      <c r="D132" s="43">
        <f>'01 -OPĆI'!D132+'02- AGLOMERACIJA BANJOLE'!D132+'03-AGLOMERACIJA MEDULIN'!D132+'04-KANALIZACIJA SVI'!D132+'05-AGLOMERACIJA PREMANTURA'!D132+'06-IGRALIŠTA'!D128+'08-PREFAKTURIRATI MED EKO SERVI'!D132</f>
        <v>8843.4699999999993</v>
      </c>
      <c r="E132" s="43"/>
    </row>
    <row r="133" spans="1:5" ht="51" customHeight="1" x14ac:dyDescent="0.25">
      <c r="A133" s="12"/>
      <c r="B133" s="11" t="s">
        <v>124</v>
      </c>
      <c r="C133" s="43">
        <f>'01 -OPĆI'!C133+'02- AGLOMERACIJA BANJOLE'!C133+'03-AGLOMERACIJA MEDULIN'!C133+'04-KANALIZACIJA SVI'!C133+'05-AGLOMERACIJA PREMANTURA'!C133+'06-IGRALIŠTA'!C129+'08-PREFAKTURIRATI MED EKO SERVI'!C133</f>
        <v>50001</v>
      </c>
      <c r="D133" s="43">
        <f>'01 -OPĆI'!D133+'02- AGLOMERACIJA BANJOLE'!D133+'03-AGLOMERACIJA MEDULIN'!D133+'04-KANALIZACIJA SVI'!D133+'05-AGLOMERACIJA PREMANTURA'!D133+'06-IGRALIŠTA'!D129+'08-PREFAKTURIRATI MED EKO SERVI'!D133</f>
        <v>49067.45</v>
      </c>
      <c r="E133" s="43">
        <f t="shared" ref="E133:E135" si="15">D133/C133*100</f>
        <v>98.132937341253168</v>
      </c>
    </row>
    <row r="134" spans="1:5" ht="30" customHeight="1" x14ac:dyDescent="0.25">
      <c r="A134" s="12"/>
      <c r="B134" s="11" t="s">
        <v>125</v>
      </c>
      <c r="C134" s="43">
        <f>'01 -OPĆI'!C134+'02- AGLOMERACIJA BANJOLE'!C134+'03-AGLOMERACIJA MEDULIN'!C134+'04-KANALIZACIJA SVI'!C134+'05-AGLOMERACIJA PREMANTURA'!C134+'06-IGRALIŠTA'!C130+'08-PREFAKTURIRATI MED EKO SERVI'!C134</f>
        <v>6000</v>
      </c>
      <c r="D134" s="43">
        <f>'01 -OPĆI'!D134+'02- AGLOMERACIJA BANJOLE'!D134+'03-AGLOMERACIJA MEDULIN'!D134+'04-KANALIZACIJA SVI'!D134+'05-AGLOMERACIJA PREMANTURA'!D134+'06-IGRALIŠTA'!D130+'08-PREFAKTURIRATI MED EKO SERVI'!D134</f>
        <v>4500</v>
      </c>
      <c r="E134" s="43">
        <f t="shared" si="15"/>
        <v>75</v>
      </c>
    </row>
    <row r="135" spans="1:5" ht="30" customHeight="1" x14ac:dyDescent="0.25">
      <c r="A135" s="12"/>
      <c r="B135" s="11" t="s">
        <v>126</v>
      </c>
      <c r="C135" s="43">
        <f>'01 -OPĆI'!C135+'02- AGLOMERACIJA BANJOLE'!C135+'03-AGLOMERACIJA MEDULIN'!C135+'04-KANALIZACIJA SVI'!C135+'05-AGLOMERACIJA PREMANTURA'!C135+'06-IGRALIŠTA'!C131+'08-PREFAKTURIRATI MED EKO SERVI'!C135</f>
        <v>100</v>
      </c>
      <c r="D135" s="43">
        <f>'01 -OPĆI'!D135+'02- AGLOMERACIJA BANJOLE'!D135+'03-AGLOMERACIJA MEDULIN'!D135+'04-KANALIZACIJA SVI'!D135+'05-AGLOMERACIJA PREMANTURA'!D135+'06-IGRALIŠTA'!D131+'08-PREFAKTURIRATI MED EKO SERVI'!D135</f>
        <v>1.03</v>
      </c>
      <c r="E135" s="43">
        <f t="shared" si="15"/>
        <v>1.03</v>
      </c>
    </row>
    <row r="136" spans="1:5" s="64" customFormat="1" ht="30" customHeight="1" x14ac:dyDescent="0.25">
      <c r="A136" s="16" t="s">
        <v>27</v>
      </c>
      <c r="B136" s="25" t="s">
        <v>128</v>
      </c>
      <c r="C136" s="31">
        <f t="shared" ref="C136:D136" si="16">C9-C29</f>
        <v>1967.019999999553</v>
      </c>
      <c r="D136" s="31">
        <f t="shared" si="16"/>
        <v>4265.4699999997392</v>
      </c>
      <c r="E136" s="13">
        <f>D136/C136*100</f>
        <v>216.84934571080663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6"/>
  <sheetViews>
    <sheetView topLeftCell="A71" workbookViewId="0">
      <selection activeCell="H84" sqref="H84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8" width="13.28515625" style="32" bestFit="1" customWidth="1"/>
    <col min="9" max="16384" width="9.140625" style="32"/>
  </cols>
  <sheetData>
    <row r="1" spans="1:5" x14ac:dyDescent="0.25">
      <c r="A1" s="69"/>
      <c r="B1" s="70"/>
      <c r="C1" s="71"/>
      <c r="D1" s="71"/>
      <c r="E1" s="72"/>
    </row>
    <row r="2" spans="1:5" x14ac:dyDescent="0.25">
      <c r="A2" s="73"/>
      <c r="B2" s="18" t="s">
        <v>144</v>
      </c>
      <c r="C2" s="74"/>
      <c r="D2" s="74"/>
      <c r="E2" s="75"/>
    </row>
    <row r="3" spans="1:5" ht="15.75" x14ac:dyDescent="0.25">
      <c r="A3" s="76" t="s">
        <v>1</v>
      </c>
      <c r="B3" s="99" t="s">
        <v>180</v>
      </c>
      <c r="C3" s="30"/>
      <c r="D3" s="30"/>
      <c r="E3" s="30"/>
    </row>
    <row r="4" spans="1:5" ht="15.75" x14ac:dyDescent="0.25">
      <c r="A4" s="76"/>
      <c r="B4" s="115" t="s">
        <v>184</v>
      </c>
      <c r="C4" s="115"/>
      <c r="D4" s="115"/>
      <c r="E4" s="115"/>
    </row>
    <row r="5" spans="1:5" ht="15.75" x14ac:dyDescent="0.25">
      <c r="A5" s="38"/>
      <c r="B5" s="35"/>
      <c r="C5" s="36"/>
      <c r="D5" s="36"/>
      <c r="E5" s="37"/>
    </row>
    <row r="6" spans="1:5" s="33" customFormat="1" ht="15" customHeight="1" x14ac:dyDescent="0.25">
      <c r="A6" s="116" t="s">
        <v>1</v>
      </c>
      <c r="B6" s="119" t="s">
        <v>2</v>
      </c>
      <c r="C6" s="112" t="s">
        <v>185</v>
      </c>
      <c r="D6" s="112" t="s">
        <v>183</v>
      </c>
      <c r="E6" s="112" t="s">
        <v>127</v>
      </c>
    </row>
    <row r="7" spans="1:5" s="33" customFormat="1" ht="15" customHeight="1" x14ac:dyDescent="0.25">
      <c r="A7" s="117"/>
      <c r="B7" s="120"/>
      <c r="C7" s="113"/>
      <c r="D7" s="113"/>
      <c r="E7" s="113"/>
    </row>
    <row r="8" spans="1:5" s="33" customFormat="1" ht="25.5" customHeight="1" x14ac:dyDescent="0.25">
      <c r="A8" s="118"/>
      <c r="B8" s="121"/>
      <c r="C8" s="114"/>
      <c r="D8" s="114"/>
      <c r="E8" s="114"/>
    </row>
    <row r="9" spans="1:5" s="33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367900</v>
      </c>
      <c r="D9" s="102">
        <f>D10+D11+D12+D13+D14+D15+D16+D17+D18+D19+D20+D21+D22+D23+D24+D25</f>
        <v>160524.88</v>
      </c>
      <c r="E9" s="102">
        <f>D9/C9*100</f>
        <v>43.632748029355803</v>
      </c>
    </row>
    <row r="10" spans="1:5" ht="30" customHeight="1" x14ac:dyDescent="0.25">
      <c r="A10" s="42" t="s">
        <v>5</v>
      </c>
      <c r="B10" s="20" t="s">
        <v>146</v>
      </c>
      <c r="C10" s="43">
        <v>250000</v>
      </c>
      <c r="D10" s="43">
        <f>2136.88</f>
        <v>2136.88</v>
      </c>
      <c r="E10" s="43">
        <f>D10/C10*100</f>
        <v>0.85475200000000007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3" t="e">
        <f t="shared" ref="E11:E25" si="0">D11/C11*100</f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/>
      <c r="D13" s="43"/>
      <c r="E13" s="43" t="e">
        <f t="shared" si="0"/>
        <v>#DIV/0!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3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3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>
        <v>600</v>
      </c>
      <c r="D16" s="43">
        <v>653.55999999999995</v>
      </c>
      <c r="E16" s="43">
        <f t="shared" si="0"/>
        <v>108.92666666666666</v>
      </c>
    </row>
    <row r="17" spans="1:5" ht="30" customHeight="1" x14ac:dyDescent="0.25">
      <c r="A17" s="42" t="s">
        <v>23</v>
      </c>
      <c r="B17" s="11" t="s">
        <v>32</v>
      </c>
      <c r="C17" s="43">
        <v>10000</v>
      </c>
      <c r="D17" s="43">
        <f>13095.84+8000+16505+1890</f>
        <v>39490.839999999997</v>
      </c>
      <c r="E17" s="43">
        <f t="shared" si="0"/>
        <v>394.90839999999997</v>
      </c>
    </row>
    <row r="18" spans="1:5" ht="30" customHeight="1" x14ac:dyDescent="0.25">
      <c r="A18" s="42" t="s">
        <v>25</v>
      </c>
      <c r="B18" s="11" t="s">
        <v>34</v>
      </c>
      <c r="C18" s="43">
        <v>300</v>
      </c>
      <c r="D18" s="43"/>
      <c r="E18" s="43">
        <f t="shared" si="0"/>
        <v>0</v>
      </c>
    </row>
    <row r="19" spans="1:5" ht="30" customHeight="1" x14ac:dyDescent="0.25">
      <c r="A19" s="42" t="s">
        <v>27</v>
      </c>
      <c r="B19" s="11" t="s">
        <v>36</v>
      </c>
      <c r="C19" s="43">
        <v>107000</v>
      </c>
      <c r="D19" s="43">
        <v>118243.6</v>
      </c>
      <c r="E19" s="43">
        <f t="shared" si="0"/>
        <v>110.50803738317758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s="90" customFormat="1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68" customFormat="1" ht="30" customHeight="1" x14ac:dyDescent="0.25">
      <c r="A26" s="116" t="s">
        <v>1</v>
      </c>
      <c r="B26" s="109" t="s">
        <v>37</v>
      </c>
      <c r="C26" s="112" t="s">
        <v>185</v>
      </c>
      <c r="D26" s="112" t="s">
        <v>183</v>
      </c>
      <c r="E26" s="112" t="s">
        <v>127</v>
      </c>
    </row>
    <row r="27" spans="1:5" s="68" customFormat="1" ht="25.5" customHeight="1" x14ac:dyDescent="0.25">
      <c r="A27" s="117"/>
      <c r="B27" s="110"/>
      <c r="C27" s="113"/>
      <c r="D27" s="113"/>
      <c r="E27" s="113"/>
    </row>
    <row r="28" spans="1:5" s="68" customFormat="1" ht="30" hidden="1" customHeight="1" x14ac:dyDescent="0.25">
      <c r="A28" s="118"/>
      <c r="B28" s="111"/>
      <c r="C28" s="114"/>
      <c r="D28" s="114"/>
      <c r="E28" s="114"/>
    </row>
    <row r="29" spans="1:5" s="68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1228988.73</v>
      </c>
      <c r="D29" s="102">
        <f>D31+D48+D99+D101+D106+D110+D127+D131+D108</f>
        <v>1308273.6500000001</v>
      </c>
      <c r="E29" s="102">
        <f>D29/C29*100</f>
        <v>106.45123246980468</v>
      </c>
    </row>
    <row r="30" spans="1:5" ht="30" customHeight="1" x14ac:dyDescent="0.25">
      <c r="A30" s="46"/>
      <c r="B30" s="47"/>
      <c r="C30" s="43"/>
      <c r="D30" s="48"/>
      <c r="E30" s="49"/>
    </row>
    <row r="31" spans="1:5" s="78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22830</v>
      </c>
      <c r="D31" s="61">
        <f t="shared" ref="D31" si="1">D32+D33+D34+D35+D36+D37+D38+D39+D40+D41+D42+D43+D44+D45+D46+D47</f>
        <v>21304.16</v>
      </c>
      <c r="E31" s="61">
        <f>D31/C31*100</f>
        <v>93.316513359614532</v>
      </c>
    </row>
    <row r="32" spans="1:5" s="56" customFormat="1" ht="30" customHeight="1" x14ac:dyDescent="0.25">
      <c r="A32" s="51"/>
      <c r="B32" s="22" t="s">
        <v>41</v>
      </c>
      <c r="C32" s="43">
        <v>500</v>
      </c>
      <c r="D32" s="43">
        <f>236.17</f>
        <v>236.17</v>
      </c>
      <c r="E32" s="43">
        <f t="shared" ref="E32:E95" si="2">D32/C32*100</f>
        <v>47.233999999999995</v>
      </c>
    </row>
    <row r="33" spans="1:5" s="56" customFormat="1" ht="30" customHeight="1" x14ac:dyDescent="0.25">
      <c r="A33" s="51"/>
      <c r="B33" s="22" t="s">
        <v>42</v>
      </c>
      <c r="C33" s="43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95">
        <v>0</v>
      </c>
      <c r="D34" s="43"/>
      <c r="E34" s="43" t="e">
        <f t="shared" si="2"/>
        <v>#DIV/0!</v>
      </c>
    </row>
    <row r="35" spans="1:5" ht="30" customHeight="1" x14ac:dyDescent="0.25">
      <c r="A35" s="12"/>
      <c r="B35" s="11" t="s">
        <v>44</v>
      </c>
      <c r="C35" s="43">
        <v>250</v>
      </c>
      <c r="D35" s="43">
        <f>245.84</f>
        <v>245.84</v>
      </c>
      <c r="E35" s="43">
        <f t="shared" si="2"/>
        <v>98.335999999999999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>
        <v>6000</v>
      </c>
      <c r="D37" s="43">
        <v>5723.99</v>
      </c>
      <c r="E37" s="43">
        <f t="shared" si="2"/>
        <v>95.399833333333333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95">
        <v>0</v>
      </c>
      <c r="D39" s="43"/>
      <c r="E39" s="43" t="e">
        <f t="shared" si="2"/>
        <v>#DIV/0!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>
        <v>120</v>
      </c>
      <c r="D43" s="43">
        <v>103.83</v>
      </c>
      <c r="E43" s="43">
        <f t="shared" si="2"/>
        <v>86.524999999999991</v>
      </c>
    </row>
    <row r="44" spans="1:5" ht="30" customHeight="1" x14ac:dyDescent="0.25">
      <c r="A44" s="12"/>
      <c r="B44" s="11" t="s">
        <v>51</v>
      </c>
      <c r="C44" s="95">
        <v>0</v>
      </c>
      <c r="D44" s="43"/>
      <c r="E44" s="43" t="e">
        <f t="shared" si="2"/>
        <v>#DIV/0!</v>
      </c>
    </row>
    <row r="45" spans="1:5" ht="30" customHeight="1" x14ac:dyDescent="0.25">
      <c r="A45" s="12"/>
      <c r="B45" s="11" t="s">
        <v>155</v>
      </c>
      <c r="C45" s="43">
        <v>15960</v>
      </c>
      <c r="D45" s="43">
        <v>14994.33</v>
      </c>
      <c r="E45" s="43">
        <f t="shared" si="2"/>
        <v>93.949436090225575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78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527170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630023.31000000006</v>
      </c>
      <c r="E48" s="61">
        <f>D48/C48*100</f>
        <v>119.51046341787278</v>
      </c>
    </row>
    <row r="49" spans="1:5" ht="30" customHeight="1" x14ac:dyDescent="0.25">
      <c r="A49" s="12"/>
      <c r="B49" s="11" t="s">
        <v>54</v>
      </c>
      <c r="C49" s="43">
        <v>9000</v>
      </c>
      <c r="D49" s="43">
        <v>8120.63</v>
      </c>
      <c r="E49" s="43">
        <f t="shared" si="2"/>
        <v>90.229222222222234</v>
      </c>
    </row>
    <row r="50" spans="1:5" ht="30" customHeight="1" x14ac:dyDescent="0.25">
      <c r="A50" s="12"/>
      <c r="B50" s="11" t="s">
        <v>55</v>
      </c>
      <c r="C50" s="43">
        <v>750</v>
      </c>
      <c r="D50" s="43">
        <v>623</v>
      </c>
      <c r="E50" s="43">
        <f t="shared" si="2"/>
        <v>83.066666666666663</v>
      </c>
    </row>
    <row r="51" spans="1:5" ht="30" customHeight="1" x14ac:dyDescent="0.25">
      <c r="A51" s="12"/>
      <c r="B51" s="11" t="s">
        <v>56</v>
      </c>
      <c r="C51" s="43">
        <v>12000</v>
      </c>
      <c r="D51" s="43">
        <v>11050.4</v>
      </c>
      <c r="E51" s="43">
        <f t="shared" si="2"/>
        <v>92.086666666666659</v>
      </c>
    </row>
    <row r="52" spans="1:5" ht="30" customHeight="1" x14ac:dyDescent="0.25">
      <c r="A52" s="12"/>
      <c r="B52" s="11" t="s">
        <v>57</v>
      </c>
      <c r="C52" s="43"/>
      <c r="D52" s="43"/>
      <c r="E52" s="43" t="e">
        <f t="shared" si="2"/>
        <v>#DIV/0!</v>
      </c>
    </row>
    <row r="53" spans="1:5" ht="30" customHeight="1" x14ac:dyDescent="0.25">
      <c r="A53" s="12"/>
      <c r="B53" s="11" t="s">
        <v>58</v>
      </c>
      <c r="C53" s="43">
        <v>1800</v>
      </c>
      <c r="D53" s="43">
        <v>3382</v>
      </c>
      <c r="E53" s="43">
        <f t="shared" si="2"/>
        <v>187.88888888888889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2"/>
        <v>#DIV/0!</v>
      </c>
    </row>
    <row r="55" spans="1:5" ht="30" customHeight="1" x14ac:dyDescent="0.25">
      <c r="A55" s="12"/>
      <c r="B55" s="23" t="s">
        <v>60</v>
      </c>
      <c r="C55" s="43">
        <v>100</v>
      </c>
      <c r="D55" s="43"/>
      <c r="E55" s="43">
        <f t="shared" si="2"/>
        <v>0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2"/>
        <v>#DIV/0!</v>
      </c>
    </row>
    <row r="57" spans="1:5" ht="30" customHeight="1" x14ac:dyDescent="0.25">
      <c r="A57" s="12"/>
      <c r="B57" s="11" t="s">
        <v>62</v>
      </c>
      <c r="C57" s="43">
        <v>3000</v>
      </c>
      <c r="D57" s="43">
        <v>2407.91</v>
      </c>
      <c r="E57" s="43">
        <f t="shared" si="2"/>
        <v>80.263666666666666</v>
      </c>
    </row>
    <row r="58" spans="1:5" ht="30" customHeight="1" x14ac:dyDescent="0.25">
      <c r="A58" s="12"/>
      <c r="B58" s="11" t="s">
        <v>156</v>
      </c>
      <c r="C58" s="43">
        <v>3500</v>
      </c>
      <c r="D58" s="43">
        <f>1436.49+1722.46</f>
        <v>3158.95</v>
      </c>
      <c r="E58" s="43">
        <f t="shared" si="2"/>
        <v>90.255714285714276</v>
      </c>
    </row>
    <row r="59" spans="1:5" ht="30" customHeight="1" x14ac:dyDescent="0.25">
      <c r="A59" s="12"/>
      <c r="B59" s="11"/>
      <c r="C59" s="43"/>
      <c r="D59" s="43"/>
      <c r="E59" s="43" t="e">
        <f t="shared" si="2"/>
        <v>#DIV/0!</v>
      </c>
    </row>
    <row r="60" spans="1:5" ht="30" customHeight="1" x14ac:dyDescent="0.25">
      <c r="A60" s="12"/>
      <c r="B60" s="11" t="s">
        <v>63</v>
      </c>
      <c r="C60" s="43">
        <v>720</v>
      </c>
      <c r="D60" s="43">
        <v>980</v>
      </c>
      <c r="E60" s="43">
        <f t="shared" si="2"/>
        <v>136.11111111111111</v>
      </c>
    </row>
    <row r="61" spans="1:5" ht="30" customHeight="1" x14ac:dyDescent="0.25">
      <c r="A61" s="12"/>
      <c r="B61" s="11" t="s">
        <v>64</v>
      </c>
      <c r="C61" s="43"/>
      <c r="D61" s="43"/>
      <c r="E61" s="43" t="e">
        <f t="shared" si="2"/>
        <v>#DIV/0!</v>
      </c>
    </row>
    <row r="62" spans="1:5" ht="30" customHeight="1" x14ac:dyDescent="0.25">
      <c r="A62" s="12"/>
      <c r="B62" s="11" t="s">
        <v>65</v>
      </c>
      <c r="C62" s="43">
        <v>200</v>
      </c>
      <c r="D62" s="43">
        <v>188.86</v>
      </c>
      <c r="E62" s="43">
        <f t="shared" si="2"/>
        <v>94.43</v>
      </c>
    </row>
    <row r="63" spans="1:5" ht="30" customHeight="1" x14ac:dyDescent="0.25">
      <c r="A63" s="12"/>
      <c r="B63" s="11" t="s">
        <v>135</v>
      </c>
      <c r="C63" s="43">
        <v>1100</v>
      </c>
      <c r="D63" s="43">
        <v>1022.18</v>
      </c>
      <c r="E63" s="43">
        <f t="shared" si="2"/>
        <v>92.925454545454542</v>
      </c>
    </row>
    <row r="64" spans="1:5" ht="30" customHeight="1" x14ac:dyDescent="0.25">
      <c r="A64" s="12"/>
      <c r="B64" s="11"/>
      <c r="C64" s="43"/>
      <c r="D64" s="43"/>
      <c r="E64" s="43" t="e">
        <f t="shared" si="2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2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2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2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2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2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2"/>
        <v>#DIV/0!</v>
      </c>
    </row>
    <row r="71" spans="1:5" ht="30" customHeight="1" x14ac:dyDescent="0.25">
      <c r="A71" s="12"/>
      <c r="B71" s="11" t="s">
        <v>70</v>
      </c>
      <c r="C71" s="43">
        <v>30000</v>
      </c>
      <c r="D71" s="43">
        <v>31380.04</v>
      </c>
      <c r="E71" s="43">
        <f t="shared" si="2"/>
        <v>104.60013333333333</v>
      </c>
    </row>
    <row r="72" spans="1:5" ht="30" customHeight="1" x14ac:dyDescent="0.25">
      <c r="A72" s="12"/>
      <c r="B72" s="11" t="s">
        <v>71</v>
      </c>
      <c r="C72" s="43">
        <v>7000</v>
      </c>
      <c r="D72" s="43">
        <v>7000</v>
      </c>
      <c r="E72" s="43">
        <f t="shared" si="2"/>
        <v>100</v>
      </c>
    </row>
    <row r="73" spans="1:5" ht="30" customHeight="1" x14ac:dyDescent="0.25">
      <c r="A73" s="12"/>
      <c r="B73" s="11" t="s">
        <v>72</v>
      </c>
      <c r="C73" s="43">
        <v>2200</v>
      </c>
      <c r="D73" s="43"/>
      <c r="E73" s="43">
        <f t="shared" si="2"/>
        <v>0</v>
      </c>
    </row>
    <row r="74" spans="1:5" ht="30" customHeight="1" x14ac:dyDescent="0.25">
      <c r="A74" s="12"/>
      <c r="B74" s="11" t="s">
        <v>73</v>
      </c>
      <c r="C74" s="43">
        <f>195000+165000</f>
        <v>360000</v>
      </c>
      <c r="D74" s="43">
        <v>361400</v>
      </c>
      <c r="E74" s="43">
        <f t="shared" si="2"/>
        <v>100.38888888888889</v>
      </c>
    </row>
    <row r="75" spans="1:5" ht="30" customHeight="1" x14ac:dyDescent="0.25">
      <c r="A75" s="12"/>
      <c r="B75" s="11" t="s">
        <v>74</v>
      </c>
      <c r="C75" s="43">
        <v>2000</v>
      </c>
      <c r="D75" s="43">
        <v>2010.35</v>
      </c>
      <c r="E75" s="43">
        <f t="shared" si="2"/>
        <v>100.5175</v>
      </c>
    </row>
    <row r="76" spans="1:5" ht="30" customHeight="1" x14ac:dyDescent="0.25">
      <c r="A76" s="12"/>
      <c r="B76" s="11" t="s">
        <v>75</v>
      </c>
      <c r="C76" s="43">
        <v>25000</v>
      </c>
      <c r="D76" s="43">
        <v>42920</v>
      </c>
      <c r="E76" s="43">
        <f t="shared" si="2"/>
        <v>171.68</v>
      </c>
    </row>
    <row r="77" spans="1:5" ht="30" customHeight="1" x14ac:dyDescent="0.25">
      <c r="A77" s="12"/>
      <c r="B77" s="11" t="s">
        <v>76</v>
      </c>
      <c r="C77" s="43">
        <v>11000</v>
      </c>
      <c r="D77" s="43">
        <v>10996</v>
      </c>
      <c r="E77" s="43">
        <f t="shared" si="2"/>
        <v>99.963636363636368</v>
      </c>
    </row>
    <row r="78" spans="1:5" ht="30" customHeight="1" x14ac:dyDescent="0.25">
      <c r="A78" s="12"/>
      <c r="B78" s="11" t="s">
        <v>77</v>
      </c>
      <c r="C78" s="43">
        <v>45000</v>
      </c>
      <c r="D78" s="43">
        <v>33623.120000000003</v>
      </c>
      <c r="E78" s="43">
        <f t="shared" si="2"/>
        <v>74.718044444444459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2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2"/>
        <v>#DIV/0!</v>
      </c>
    </row>
    <row r="81" spans="1:5" ht="30" customHeight="1" x14ac:dyDescent="0.25">
      <c r="A81" s="12"/>
      <c r="B81" s="11" t="s">
        <v>159</v>
      </c>
      <c r="C81" s="43"/>
      <c r="D81" s="43"/>
      <c r="E81" s="43" t="e">
        <f t="shared" si="2"/>
        <v>#DIV/0!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2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2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2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2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2"/>
        <v>#DIV/0!</v>
      </c>
    </row>
    <row r="87" spans="1:5" ht="30" customHeight="1" x14ac:dyDescent="0.25">
      <c r="A87" s="12"/>
      <c r="B87" s="11" t="s">
        <v>163</v>
      </c>
      <c r="C87" s="43"/>
      <c r="D87" s="43">
        <v>101319.8</v>
      </c>
      <c r="E87" s="43" t="e">
        <f t="shared" si="2"/>
        <v>#DIV/0!</v>
      </c>
    </row>
    <row r="88" spans="1:5" ht="30" customHeight="1" x14ac:dyDescent="0.25">
      <c r="A88" s="12"/>
      <c r="B88" s="11" t="s">
        <v>164</v>
      </c>
      <c r="C88" s="43"/>
      <c r="D88" s="43"/>
      <c r="E88" s="43" t="e">
        <f t="shared" si="2"/>
        <v>#DIV/0!</v>
      </c>
    </row>
    <row r="89" spans="1:5" ht="30" customHeight="1" x14ac:dyDescent="0.25">
      <c r="A89" s="12"/>
      <c r="B89" s="11" t="s">
        <v>165</v>
      </c>
      <c r="C89" s="43"/>
      <c r="D89" s="43"/>
      <c r="E89" s="43" t="e">
        <f t="shared" si="2"/>
        <v>#DIV/0!</v>
      </c>
    </row>
    <row r="90" spans="1:5" ht="30" customHeight="1" x14ac:dyDescent="0.25">
      <c r="A90" s="12"/>
      <c r="B90" s="11" t="s">
        <v>166</v>
      </c>
      <c r="C90" s="43"/>
      <c r="D90" s="43"/>
      <c r="E90" s="43" t="e">
        <f t="shared" si="2"/>
        <v>#DIV/0!</v>
      </c>
    </row>
    <row r="91" spans="1:5" ht="30" customHeight="1" x14ac:dyDescent="0.25">
      <c r="A91" s="12"/>
      <c r="B91" s="11" t="s">
        <v>167</v>
      </c>
      <c r="C91" s="43"/>
      <c r="D91" s="43"/>
      <c r="E91" s="43" t="e">
        <f t="shared" si="2"/>
        <v>#DIV/0!</v>
      </c>
    </row>
    <row r="92" spans="1:5" ht="30" customHeight="1" x14ac:dyDescent="0.25">
      <c r="A92" s="12"/>
      <c r="B92" s="11" t="s">
        <v>168</v>
      </c>
      <c r="C92" s="43"/>
      <c r="D92" s="43"/>
      <c r="E92" s="43" t="e">
        <f t="shared" si="2"/>
        <v>#DIV/0!</v>
      </c>
    </row>
    <row r="93" spans="1:5" s="90" customFormat="1" ht="30" customHeight="1" x14ac:dyDescent="0.25">
      <c r="A93" s="12"/>
      <c r="B93" s="11" t="s">
        <v>169</v>
      </c>
      <c r="C93" s="43"/>
      <c r="D93" s="43"/>
      <c r="E93" s="43" t="e">
        <f t="shared" si="2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2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3" t="e">
        <f t="shared" si="2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ref="E96:E98" si="4">D96/C96*100</f>
        <v>#DIV/0!</v>
      </c>
    </row>
    <row r="97" spans="1:5" ht="30" customHeight="1" x14ac:dyDescent="0.25">
      <c r="A97" s="12"/>
      <c r="B97" s="11" t="s">
        <v>93</v>
      </c>
      <c r="C97" s="43">
        <v>800</v>
      </c>
      <c r="D97" s="43">
        <v>600</v>
      </c>
      <c r="E97" s="43">
        <f t="shared" si="4"/>
        <v>75</v>
      </c>
    </row>
    <row r="98" spans="1:5" ht="30" customHeight="1" x14ac:dyDescent="0.25">
      <c r="A98" s="12"/>
      <c r="B98" s="11" t="s">
        <v>131</v>
      </c>
      <c r="C98" s="43">
        <v>12000</v>
      </c>
      <c r="D98" s="43">
        <v>7840.07</v>
      </c>
      <c r="E98" s="43">
        <f t="shared" si="4"/>
        <v>65.333916666666667</v>
      </c>
    </row>
    <row r="99" spans="1:5" s="78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61" t="e">
        <f>D99/C99*100</f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3" t="e">
        <f t="shared" ref="E100:E104" si="6">D100/C100*100</f>
        <v>#DIV/0!</v>
      </c>
    </row>
    <row r="101" spans="1:5" s="78" customFormat="1" ht="30" customHeight="1" x14ac:dyDescent="0.25">
      <c r="A101" s="59" t="s">
        <v>11</v>
      </c>
      <c r="B101" s="60" t="s">
        <v>96</v>
      </c>
      <c r="C101" s="61">
        <f>C102+C103+C104+C105</f>
        <v>396038.73</v>
      </c>
      <c r="D101" s="61">
        <f>D102+D103+D104+D105</f>
        <v>398862.86</v>
      </c>
      <c r="E101" s="61">
        <f>D101/C101*100</f>
        <v>100.71309439862107</v>
      </c>
    </row>
    <row r="102" spans="1:5" s="90" customFormat="1" ht="30" customHeight="1" x14ac:dyDescent="0.25">
      <c r="A102" s="12"/>
      <c r="B102" s="11" t="s">
        <v>97</v>
      </c>
      <c r="C102" s="43">
        <v>363819.48</v>
      </c>
      <c r="D102" s="43">
        <v>363819.48</v>
      </c>
      <c r="E102" s="43">
        <f t="shared" si="6"/>
        <v>100</v>
      </c>
    </row>
    <row r="103" spans="1:5" s="90" customFormat="1" ht="30" customHeight="1" x14ac:dyDescent="0.25">
      <c r="A103" s="12"/>
      <c r="B103" s="11" t="s">
        <v>98</v>
      </c>
      <c r="C103" s="43">
        <v>31065.43</v>
      </c>
      <c r="D103" s="43">
        <v>33889.56</v>
      </c>
      <c r="E103" s="43">
        <f t="shared" si="6"/>
        <v>109.09090909090908</v>
      </c>
    </row>
    <row r="104" spans="1:5" s="90" customFormat="1" ht="30" customHeight="1" x14ac:dyDescent="0.25">
      <c r="A104" s="12"/>
      <c r="B104" s="11" t="s">
        <v>176</v>
      </c>
      <c r="C104" s="43"/>
      <c r="D104" s="43"/>
      <c r="E104" s="43" t="e">
        <f t="shared" si="6"/>
        <v>#DIV/0!</v>
      </c>
    </row>
    <row r="105" spans="1:5" s="90" customFormat="1" ht="30" customHeight="1" x14ac:dyDescent="0.25">
      <c r="A105" s="12"/>
      <c r="B105" s="11" t="s">
        <v>99</v>
      </c>
      <c r="C105" s="43">
        <v>1153.82</v>
      </c>
      <c r="D105" s="43">
        <v>1153.82</v>
      </c>
      <c r="E105" s="43">
        <f t="shared" ref="E105" si="7">D105/C105*100</f>
        <v>100</v>
      </c>
    </row>
    <row r="106" spans="1:5" s="78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8">D107</f>
        <v>0</v>
      </c>
      <c r="E106" s="61"/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/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0</v>
      </c>
      <c r="D108" s="62">
        <f>D109</f>
        <v>0</v>
      </c>
      <c r="E108" s="41" t="e">
        <f t="shared" ref="E108:E109" si="9">D108/C108*100</f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9"/>
        <v>#DIV/0!</v>
      </c>
    </row>
    <row r="110" spans="1:5" s="78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234000</v>
      </c>
      <c r="D110" s="61">
        <f t="shared" ref="D110" si="10">D111+D112+D113+D114+D115+D116+D117+D118+D119+D120+D121+D122+D123+D124+D125+D126</f>
        <v>215781.05999999997</v>
      </c>
      <c r="E110" s="61">
        <f>D110/C110*100</f>
        <v>92.214128205128191</v>
      </c>
    </row>
    <row r="111" spans="1:5" ht="30" customHeight="1" x14ac:dyDescent="0.25">
      <c r="A111" s="12"/>
      <c r="B111" s="11" t="s">
        <v>103</v>
      </c>
      <c r="C111" s="43">
        <v>3000</v>
      </c>
      <c r="D111" s="43">
        <f>360</f>
        <v>360</v>
      </c>
      <c r="E111" s="43">
        <f t="shared" ref="E111:E135" si="11">D111/C111*100</f>
        <v>12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11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11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11"/>
        <v>#DIV/0!</v>
      </c>
    </row>
    <row r="115" spans="1:5" ht="30" customHeight="1" x14ac:dyDescent="0.25">
      <c r="A115" s="12"/>
      <c r="B115" s="11" t="s">
        <v>107</v>
      </c>
      <c r="C115" s="43">
        <v>50000</v>
      </c>
      <c r="D115" s="43">
        <v>56831.39</v>
      </c>
      <c r="E115" s="43">
        <f t="shared" si="11"/>
        <v>113.66278000000001</v>
      </c>
    </row>
    <row r="116" spans="1:5" ht="30" customHeight="1" x14ac:dyDescent="0.25">
      <c r="A116" s="12"/>
      <c r="B116" s="11" t="s">
        <v>108</v>
      </c>
      <c r="C116" s="43">
        <v>135000</v>
      </c>
      <c r="D116" s="43">
        <v>110879.28</v>
      </c>
      <c r="E116" s="43">
        <f t="shared" si="11"/>
        <v>82.132799999999989</v>
      </c>
    </row>
    <row r="117" spans="1:5" ht="30" customHeight="1" x14ac:dyDescent="0.25">
      <c r="A117" s="12"/>
      <c r="B117" s="11" t="s">
        <v>109</v>
      </c>
      <c r="C117" s="43">
        <v>25000</v>
      </c>
      <c r="D117" s="43">
        <v>23058.05</v>
      </c>
      <c r="E117" s="43">
        <f t="shared" si="11"/>
        <v>92.232199999999992</v>
      </c>
    </row>
    <row r="118" spans="1:5" ht="30" customHeight="1" x14ac:dyDescent="0.25">
      <c r="A118" s="12"/>
      <c r="B118" s="11" t="s">
        <v>110</v>
      </c>
      <c r="C118" s="95">
        <v>0</v>
      </c>
      <c r="D118" s="43"/>
      <c r="E118" s="43" t="e">
        <f t="shared" si="11"/>
        <v>#DIV/0!</v>
      </c>
    </row>
    <row r="119" spans="1:5" ht="30" customHeight="1" x14ac:dyDescent="0.25">
      <c r="A119" s="12"/>
      <c r="B119" s="11" t="s">
        <v>111</v>
      </c>
      <c r="C119" s="43">
        <v>500</v>
      </c>
      <c r="D119" s="43">
        <f>2409.74+417.6</f>
        <v>2827.3399999999997</v>
      </c>
      <c r="E119" s="43">
        <f t="shared" si="11"/>
        <v>565.46799999999985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11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11"/>
        <v>#DIV/0!</v>
      </c>
    </row>
    <row r="122" spans="1:5" ht="30" customHeight="1" x14ac:dyDescent="0.25">
      <c r="A122" s="12"/>
      <c r="B122" s="11" t="s">
        <v>114</v>
      </c>
      <c r="C122" s="43">
        <v>0</v>
      </c>
      <c r="D122" s="43"/>
      <c r="E122" s="43" t="e">
        <f t="shared" si="11"/>
        <v>#DIV/0!</v>
      </c>
    </row>
    <row r="123" spans="1:5" ht="30" customHeight="1" x14ac:dyDescent="0.25">
      <c r="A123" s="12"/>
      <c r="B123" s="11" t="s">
        <v>115</v>
      </c>
      <c r="C123" s="43">
        <v>4500</v>
      </c>
      <c r="D123" s="43">
        <v>4880</v>
      </c>
      <c r="E123" s="43">
        <f t="shared" si="11"/>
        <v>108.44444444444446</v>
      </c>
    </row>
    <row r="124" spans="1:5" ht="30" customHeight="1" x14ac:dyDescent="0.25">
      <c r="A124" s="12"/>
      <c r="B124" s="11" t="s">
        <v>116</v>
      </c>
      <c r="C124" s="43">
        <v>4000</v>
      </c>
      <c r="D124" s="43">
        <v>2975</v>
      </c>
      <c r="E124" s="43">
        <f t="shared" si="11"/>
        <v>74.375</v>
      </c>
    </row>
    <row r="125" spans="1:5" ht="30" customHeight="1" x14ac:dyDescent="0.25">
      <c r="A125" s="12"/>
      <c r="B125" s="11" t="s">
        <v>173</v>
      </c>
      <c r="C125" s="43"/>
      <c r="D125" s="43"/>
      <c r="E125" s="43" t="e">
        <f t="shared" si="11"/>
        <v>#DIV/0!</v>
      </c>
    </row>
    <row r="126" spans="1:5" ht="30" customHeight="1" x14ac:dyDescent="0.25">
      <c r="A126" s="12"/>
      <c r="B126" s="11" t="s">
        <v>118</v>
      </c>
      <c r="C126" s="43">
        <v>12000</v>
      </c>
      <c r="D126" s="43">
        <f>1210+12760</f>
        <v>13970</v>
      </c>
      <c r="E126" s="43">
        <f t="shared" si="11"/>
        <v>116.41666666666666</v>
      </c>
    </row>
    <row r="127" spans="1:5" s="78" customFormat="1" ht="30" customHeight="1" x14ac:dyDescent="0.25">
      <c r="A127" s="65" t="s">
        <v>23</v>
      </c>
      <c r="B127" s="66" t="s">
        <v>119</v>
      </c>
      <c r="C127" s="67">
        <f>C128+C129+C130</f>
        <v>42950</v>
      </c>
      <c r="D127" s="67">
        <f>D128+D129+D130</f>
        <v>37802.229999999996</v>
      </c>
      <c r="E127" s="61">
        <f>D127/C127*100</f>
        <v>88.014505238649591</v>
      </c>
    </row>
    <row r="128" spans="1:5" ht="30" customHeight="1" x14ac:dyDescent="0.25">
      <c r="A128" s="12"/>
      <c r="B128" s="11" t="s">
        <v>120</v>
      </c>
      <c r="C128" s="43">
        <v>100</v>
      </c>
      <c r="D128" s="43">
        <f>74.23+82.97</f>
        <v>157.19999999999999</v>
      </c>
      <c r="E128" s="43">
        <f t="shared" si="11"/>
        <v>157.19999999999999</v>
      </c>
    </row>
    <row r="129" spans="1:5" ht="30" customHeight="1" x14ac:dyDescent="0.25">
      <c r="A129" s="12"/>
      <c r="B129" s="11" t="s">
        <v>174</v>
      </c>
      <c r="C129" s="43">
        <v>22500</v>
      </c>
      <c r="D129" s="43">
        <f>14.81+17438.53+3267.89</f>
        <v>20721.23</v>
      </c>
      <c r="E129" s="43">
        <f t="shared" si="11"/>
        <v>92.094355555555552</v>
      </c>
    </row>
    <row r="130" spans="1:5" ht="30" customHeight="1" x14ac:dyDescent="0.25">
      <c r="A130" s="12"/>
      <c r="B130" s="11" t="s">
        <v>175</v>
      </c>
      <c r="C130" s="43">
        <v>20350</v>
      </c>
      <c r="D130" s="43">
        <v>16923.8</v>
      </c>
      <c r="E130" s="43">
        <f t="shared" ref="E130" si="12">D130/C130*100</f>
        <v>83.163636363636357</v>
      </c>
    </row>
    <row r="131" spans="1:5" s="78" customFormat="1" ht="30" customHeight="1" x14ac:dyDescent="0.25">
      <c r="A131" s="65" t="s">
        <v>25</v>
      </c>
      <c r="B131" s="66" t="s">
        <v>122</v>
      </c>
      <c r="C131" s="67">
        <f>C132+C133+C134+C135</f>
        <v>6000</v>
      </c>
      <c r="D131" s="67">
        <f t="shared" ref="D131" si="13">D132+D133+D134+D135</f>
        <v>4500.03</v>
      </c>
      <c r="E131" s="61">
        <f>D131/C131*100</f>
        <v>75.000499999999988</v>
      </c>
    </row>
    <row r="132" spans="1:5" s="56" customFormat="1" ht="30" customHeight="1" x14ac:dyDescent="0.25">
      <c r="A132" s="54"/>
      <c r="B132" s="22" t="s">
        <v>123</v>
      </c>
      <c r="C132" s="43"/>
      <c r="D132" s="43"/>
      <c r="E132" s="43" t="e">
        <f t="shared" si="11"/>
        <v>#DIV/0!</v>
      </c>
    </row>
    <row r="133" spans="1:5" ht="51" customHeight="1" x14ac:dyDescent="0.25">
      <c r="A133" s="12"/>
      <c r="B133" s="11" t="s">
        <v>124</v>
      </c>
      <c r="C133" s="43"/>
      <c r="D133" s="43"/>
      <c r="E133" s="43" t="e">
        <f t="shared" si="11"/>
        <v>#DIV/0!</v>
      </c>
    </row>
    <row r="134" spans="1:5" ht="30" customHeight="1" x14ac:dyDescent="0.25">
      <c r="A134" s="12"/>
      <c r="B134" s="11" t="s">
        <v>125</v>
      </c>
      <c r="C134" s="43">
        <v>6000</v>
      </c>
      <c r="D134" s="43">
        <v>4500</v>
      </c>
      <c r="E134" s="43">
        <f t="shared" si="11"/>
        <v>75</v>
      </c>
    </row>
    <row r="135" spans="1:5" ht="30" customHeight="1" x14ac:dyDescent="0.25">
      <c r="A135" s="12"/>
      <c r="B135" s="11" t="s">
        <v>126</v>
      </c>
      <c r="C135" s="43"/>
      <c r="D135" s="43">
        <v>0.03</v>
      </c>
      <c r="E135" s="43" t="e">
        <f t="shared" si="11"/>
        <v>#DIV/0!</v>
      </c>
    </row>
    <row r="136" spans="1:5" s="79" customFormat="1" ht="30" customHeight="1" x14ac:dyDescent="0.25">
      <c r="A136" s="16" t="s">
        <v>27</v>
      </c>
      <c r="B136" s="25" t="s">
        <v>128</v>
      </c>
      <c r="C136" s="31">
        <f>C9-C29</f>
        <v>-861088.73</v>
      </c>
      <c r="D136" s="31">
        <f t="shared" ref="D136" si="14">D9-D29</f>
        <v>-1147748.77</v>
      </c>
      <c r="E136" s="3">
        <f>D136/C136*100</f>
        <v>133.29041828244576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6"/>
  <sheetViews>
    <sheetView topLeftCell="A13" workbookViewId="0">
      <selection activeCell="I14" sqref="I14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4.28515625" style="8" bestFit="1" customWidth="1"/>
    <col min="7" max="8" width="15.85546875" style="8" bestFit="1" customWidth="1"/>
    <col min="9" max="9" width="17.42578125" style="8" customWidth="1"/>
    <col min="10" max="10" width="19.42578125" style="8" customWidth="1"/>
    <col min="11" max="16384" width="9.140625" style="8"/>
  </cols>
  <sheetData>
    <row r="1" spans="1:5" x14ac:dyDescent="0.25">
      <c r="A1" s="14"/>
      <c r="B1" s="17"/>
      <c r="C1" s="26"/>
      <c r="D1" s="26"/>
      <c r="E1" s="27"/>
    </row>
    <row r="2" spans="1:5" s="80" customFormat="1" x14ac:dyDescent="0.25">
      <c r="A2" s="73"/>
      <c r="B2" s="18" t="s">
        <v>144</v>
      </c>
      <c r="C2" s="74"/>
      <c r="D2" s="74"/>
      <c r="E2" s="75"/>
    </row>
    <row r="3" spans="1:5" s="80" customFormat="1" ht="15.75" x14ac:dyDescent="0.25">
      <c r="A3" s="76" t="s">
        <v>1</v>
      </c>
      <c r="B3" s="99" t="s">
        <v>180</v>
      </c>
      <c r="C3" s="30"/>
      <c r="D3" s="30"/>
      <c r="E3" s="30"/>
    </row>
    <row r="4" spans="1:5" s="80" customFormat="1" ht="15.75" x14ac:dyDescent="0.25">
      <c r="A4" s="76"/>
      <c r="B4" s="115" t="s">
        <v>186</v>
      </c>
      <c r="C4" s="115"/>
      <c r="D4" s="115"/>
      <c r="E4" s="115"/>
    </row>
    <row r="5" spans="1:5" ht="15.75" x14ac:dyDescent="0.25">
      <c r="A5" s="38"/>
      <c r="B5" s="35"/>
      <c r="C5" s="36"/>
      <c r="D5" s="36"/>
      <c r="E5" s="37"/>
    </row>
    <row r="6" spans="1:5" s="57" customFormat="1" ht="15" customHeight="1" x14ac:dyDescent="0.25">
      <c r="A6" s="116" t="s">
        <v>1</v>
      </c>
      <c r="B6" s="119" t="s">
        <v>2</v>
      </c>
      <c r="C6" s="112" t="s">
        <v>185</v>
      </c>
      <c r="D6" s="112" t="s">
        <v>183</v>
      </c>
      <c r="E6" s="112" t="s">
        <v>127</v>
      </c>
    </row>
    <row r="7" spans="1:5" s="57" customFormat="1" ht="15" customHeight="1" x14ac:dyDescent="0.25">
      <c r="A7" s="117"/>
      <c r="B7" s="120"/>
      <c r="C7" s="113"/>
      <c r="D7" s="113"/>
      <c r="E7" s="113"/>
    </row>
    <row r="8" spans="1:5" s="57" customFormat="1" ht="37.5" customHeight="1" x14ac:dyDescent="0.25">
      <c r="A8" s="118"/>
      <c r="B8" s="121"/>
      <c r="C8" s="114"/>
      <c r="D8" s="114"/>
      <c r="E8" s="114"/>
    </row>
    <row r="9" spans="1:5" s="57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1206277.8400000001</v>
      </c>
      <c r="D9" s="102">
        <f>D10+D11+D12+D13+D14+D15+D16+D17+D18+D19+D20+D21+D22+D23+D24+D25</f>
        <v>1271453.6100000001</v>
      </c>
      <c r="E9" s="102">
        <f>D9/C9*100</f>
        <v>105.40304794126037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3" t="e">
        <f t="shared" si="0"/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>
        <v>945000</v>
      </c>
      <c r="D13" s="43">
        <f>498559.85+512615.92</f>
        <v>1011175.77</v>
      </c>
      <c r="E13" s="43">
        <f t="shared" si="0"/>
        <v>107.00272698412698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3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3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3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3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>
        <v>1000</v>
      </c>
      <c r="D18" s="43"/>
      <c r="E18" s="43">
        <f t="shared" si="0"/>
        <v>0</v>
      </c>
    </row>
    <row r="19" spans="1:5" ht="30" customHeight="1" x14ac:dyDescent="0.25">
      <c r="A19" s="42" t="s">
        <v>27</v>
      </c>
      <c r="B19" s="11" t="s">
        <v>36</v>
      </c>
      <c r="C19" s="43">
        <v>260277.84</v>
      </c>
      <c r="D19" s="43">
        <v>260277.84</v>
      </c>
      <c r="E19" s="43">
        <f t="shared" si="0"/>
        <v>100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s="91" customFormat="1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58" customFormat="1" ht="30" customHeight="1" x14ac:dyDescent="0.25">
      <c r="A26" s="116" t="s">
        <v>1</v>
      </c>
      <c r="B26" s="119" t="s">
        <v>2</v>
      </c>
      <c r="C26" s="112" t="s">
        <v>185</v>
      </c>
      <c r="D26" s="112" t="s">
        <v>183</v>
      </c>
      <c r="E26" s="112" t="s">
        <v>127</v>
      </c>
    </row>
    <row r="27" spans="1:5" s="58" customFormat="1" ht="25.5" customHeight="1" x14ac:dyDescent="0.25">
      <c r="A27" s="117"/>
      <c r="B27" s="120"/>
      <c r="C27" s="113"/>
      <c r="D27" s="113"/>
      <c r="E27" s="113"/>
    </row>
    <row r="28" spans="1:5" s="57" customFormat="1" ht="21" customHeight="1" x14ac:dyDescent="0.25">
      <c r="A28" s="118"/>
      <c r="B28" s="121"/>
      <c r="C28" s="114"/>
      <c r="D28" s="114"/>
      <c r="E28" s="114"/>
    </row>
    <row r="29" spans="1:5" s="57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667349.91999999993</v>
      </c>
      <c r="D29" s="102">
        <f>D31+D48+D99+D101+D106+D110+D127+D131+D108</f>
        <v>674485.81</v>
      </c>
      <c r="E29" s="102">
        <f>D29/C29*100</f>
        <v>101.06928760851581</v>
      </c>
    </row>
    <row r="30" spans="1:5" ht="30" customHeight="1" x14ac:dyDescent="0.25">
      <c r="A30" s="46"/>
      <c r="B30" s="20"/>
      <c r="C30" s="43"/>
      <c r="D30" s="43"/>
      <c r="E30" s="49"/>
    </row>
    <row r="31" spans="1:5" s="63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154100</v>
      </c>
      <c r="D31" s="61">
        <f t="shared" ref="D31" si="1">D32+D33+D34+D35+D36+D37+D38+D39+D40+D41+D42+D43+D44+D45+D46+D47</f>
        <v>129992.05</v>
      </c>
      <c r="E31" s="61">
        <f>D31/C31*100</f>
        <v>84.35564568462037</v>
      </c>
    </row>
    <row r="32" spans="1:5" s="52" customFormat="1" ht="30" customHeight="1" x14ac:dyDescent="0.25">
      <c r="A32" s="51"/>
      <c r="B32" s="22" t="s">
        <v>41</v>
      </c>
      <c r="C32" s="43">
        <v>14000</v>
      </c>
      <c r="D32" s="43">
        <v>12171.6</v>
      </c>
      <c r="E32" s="43">
        <f t="shared" ref="E32:E47" si="2">D32/C32*100</f>
        <v>86.940000000000012</v>
      </c>
    </row>
    <row r="33" spans="1:5" s="52" customFormat="1" ht="30" customHeight="1" x14ac:dyDescent="0.25">
      <c r="A33" s="51"/>
      <c r="B33" s="22" t="s">
        <v>42</v>
      </c>
      <c r="C33" s="43">
        <v>100</v>
      </c>
      <c r="D33" s="43">
        <v>90</v>
      </c>
      <c r="E33" s="43">
        <f t="shared" si="2"/>
        <v>90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3" t="e">
        <f t="shared" si="2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v>10000</v>
      </c>
      <c r="D39" s="43">
        <v>10974.49</v>
      </c>
      <c r="E39" s="43">
        <f t="shared" si="2"/>
        <v>109.74489999999999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v>130000</v>
      </c>
      <c r="D44" s="43">
        <v>106755.96</v>
      </c>
      <c r="E44" s="43">
        <f t="shared" si="2"/>
        <v>82.119969230769243</v>
      </c>
    </row>
    <row r="45" spans="1:5" ht="30" customHeight="1" x14ac:dyDescent="0.25">
      <c r="A45" s="12"/>
      <c r="B45" s="11" t="s">
        <v>155</v>
      </c>
      <c r="C45" s="43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63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230800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259006</v>
      </c>
      <c r="E48" s="61">
        <f>D48/C48*100</f>
        <v>112.22097053726171</v>
      </c>
    </row>
    <row r="49" spans="1:5" ht="30" customHeight="1" x14ac:dyDescent="0.25">
      <c r="A49" s="12"/>
      <c r="B49" s="11" t="s">
        <v>54</v>
      </c>
      <c r="C49" s="43">
        <v>6000</v>
      </c>
      <c r="D49" s="43">
        <v>5437.47</v>
      </c>
      <c r="E49" s="43">
        <f t="shared" ref="E49:E98" si="4">D49/C49*100</f>
        <v>90.624500000000012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4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4"/>
        <v>#DIV/0!</v>
      </c>
    </row>
    <row r="52" spans="1:5" ht="30" customHeight="1" x14ac:dyDescent="0.25">
      <c r="A52" s="12"/>
      <c r="B52" s="11" t="s">
        <v>57</v>
      </c>
      <c r="C52" s="43"/>
      <c r="D52" s="43"/>
      <c r="E52" s="43" t="e">
        <f t="shared" si="4"/>
        <v>#DIV/0!</v>
      </c>
    </row>
    <row r="53" spans="1:5" ht="30" customHeight="1" x14ac:dyDescent="0.25">
      <c r="A53" s="12"/>
      <c r="B53" s="11" t="s">
        <v>58</v>
      </c>
      <c r="C53" s="43"/>
      <c r="D53" s="43"/>
      <c r="E53" s="43" t="e">
        <f t="shared" si="4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4"/>
        <v>#DIV/0!</v>
      </c>
    </row>
    <row r="55" spans="1:5" ht="30" customHeight="1" x14ac:dyDescent="0.25">
      <c r="A55" s="12"/>
      <c r="B55" s="23" t="s">
        <v>60</v>
      </c>
      <c r="C55" s="43">
        <v>500</v>
      </c>
      <c r="D55" s="43"/>
      <c r="E55" s="43">
        <f t="shared" si="4"/>
        <v>0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4"/>
        <v>#DIV/0!</v>
      </c>
    </row>
    <row r="57" spans="1:5" ht="30" customHeight="1" x14ac:dyDescent="0.25">
      <c r="A57" s="12"/>
      <c r="B57" s="11" t="s">
        <v>62</v>
      </c>
      <c r="C57" s="43">
        <v>1500</v>
      </c>
      <c r="D57" s="43">
        <v>1200</v>
      </c>
      <c r="E57" s="43">
        <f t="shared" si="4"/>
        <v>80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63</v>
      </c>
      <c r="C60" s="43"/>
      <c r="D60" s="43">
        <v>2266.67</v>
      </c>
      <c r="E60" s="43" t="e">
        <f t="shared" si="4"/>
        <v>#DIV/0!</v>
      </c>
    </row>
    <row r="61" spans="1:5" ht="30" customHeight="1" x14ac:dyDescent="0.25">
      <c r="A61" s="12"/>
      <c r="B61" s="11" t="s">
        <v>64</v>
      </c>
      <c r="C61" s="43">
        <v>550</v>
      </c>
      <c r="D61" s="43">
        <v>450</v>
      </c>
      <c r="E61" s="43">
        <f t="shared" si="4"/>
        <v>81.818181818181827</v>
      </c>
    </row>
    <row r="62" spans="1:5" ht="30" customHeight="1" x14ac:dyDescent="0.25">
      <c r="A62" s="12"/>
      <c r="B62" s="11" t="s">
        <v>65</v>
      </c>
      <c r="C62" s="43">
        <v>250</v>
      </c>
      <c r="D62" s="43">
        <v>188.86</v>
      </c>
      <c r="E62" s="43">
        <f t="shared" si="4"/>
        <v>75.543999999999997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4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4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4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4"/>
        <v>#DIV/0!</v>
      </c>
    </row>
    <row r="72" spans="1:5" ht="30" customHeight="1" x14ac:dyDescent="0.25">
      <c r="A72" s="12"/>
      <c r="B72" s="11" t="s">
        <v>71</v>
      </c>
      <c r="C72" s="43">
        <v>0</v>
      </c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77</v>
      </c>
      <c r="C78" s="43">
        <v>0</v>
      </c>
      <c r="D78" s="43"/>
      <c r="E78" s="43" t="e">
        <f t="shared" si="4"/>
        <v>#DIV/0!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4"/>
        <v>#DIV/0!</v>
      </c>
    </row>
    <row r="81" spans="1:11" ht="30" customHeight="1" x14ac:dyDescent="0.25">
      <c r="A81" s="12"/>
      <c r="B81" s="11" t="s">
        <v>159</v>
      </c>
      <c r="C81" s="43">
        <v>180000</v>
      </c>
      <c r="D81" s="43">
        <f>133700.05+46683.32</f>
        <v>180383.37</v>
      </c>
      <c r="E81" s="43">
        <f t="shared" si="4"/>
        <v>100.21298333333333</v>
      </c>
      <c r="F81" s="89"/>
    </row>
    <row r="82" spans="1:11" ht="30" customHeight="1" x14ac:dyDescent="0.25">
      <c r="A82" s="12"/>
      <c r="B82" s="11" t="s">
        <v>160</v>
      </c>
      <c r="C82" s="43"/>
      <c r="D82" s="43"/>
      <c r="E82" s="43" t="e">
        <f t="shared" si="4"/>
        <v>#DIV/0!</v>
      </c>
      <c r="H82" s="96"/>
      <c r="I82" s="97"/>
      <c r="J82" s="98"/>
      <c r="K82" s="96"/>
    </row>
    <row r="83" spans="1:11" ht="30" customHeight="1" x14ac:dyDescent="0.25">
      <c r="A83" s="12"/>
      <c r="B83" s="11" t="s">
        <v>82</v>
      </c>
      <c r="C83" s="43"/>
      <c r="D83" s="43"/>
      <c r="E83" s="43" t="e">
        <f t="shared" si="4"/>
        <v>#DIV/0!</v>
      </c>
      <c r="H83" s="96"/>
      <c r="I83" s="97"/>
      <c r="J83" s="98"/>
      <c r="K83" s="96"/>
    </row>
    <row r="84" spans="1:11" ht="30" customHeight="1" x14ac:dyDescent="0.25">
      <c r="A84" s="12"/>
      <c r="B84" s="11" t="s">
        <v>83</v>
      </c>
      <c r="C84" s="43"/>
      <c r="D84" s="43"/>
      <c r="E84" s="43" t="e">
        <f t="shared" si="4"/>
        <v>#DIV/0!</v>
      </c>
      <c r="H84" s="96"/>
      <c r="I84" s="97"/>
      <c r="J84" s="98"/>
      <c r="K84" s="96"/>
    </row>
    <row r="85" spans="1:11" ht="30" customHeight="1" x14ac:dyDescent="0.25">
      <c r="A85" s="12"/>
      <c r="B85" s="11" t="s">
        <v>161</v>
      </c>
      <c r="C85" s="43"/>
      <c r="D85" s="43"/>
      <c r="E85" s="43" t="e">
        <f t="shared" si="4"/>
        <v>#DIV/0!</v>
      </c>
      <c r="H85" s="96"/>
      <c r="I85" s="97"/>
      <c r="J85" s="98"/>
      <c r="K85" s="96"/>
    </row>
    <row r="86" spans="1:11" ht="30" customHeight="1" x14ac:dyDescent="0.25">
      <c r="A86" s="12"/>
      <c r="B86" s="11" t="s">
        <v>162</v>
      </c>
      <c r="C86" s="43"/>
      <c r="D86" s="43"/>
      <c r="E86" s="43" t="e">
        <f t="shared" si="4"/>
        <v>#DIV/0!</v>
      </c>
      <c r="H86" s="96"/>
      <c r="I86" s="97"/>
      <c r="J86" s="97"/>
      <c r="K86" s="96"/>
    </row>
    <row r="87" spans="1:11" ht="30" customHeight="1" x14ac:dyDescent="0.25">
      <c r="A87" s="12"/>
      <c r="B87" s="11" t="s">
        <v>163</v>
      </c>
      <c r="C87" s="43"/>
      <c r="D87" s="43"/>
      <c r="E87" s="43" t="e">
        <f t="shared" si="4"/>
        <v>#DIV/0!</v>
      </c>
      <c r="H87" s="96"/>
      <c r="I87" s="97"/>
      <c r="J87" s="98"/>
      <c r="K87" s="96"/>
    </row>
    <row r="88" spans="1:11" ht="30" customHeight="1" x14ac:dyDescent="0.25">
      <c r="A88" s="12"/>
      <c r="B88" s="11" t="s">
        <v>164</v>
      </c>
      <c r="C88" s="43"/>
      <c r="D88" s="43"/>
      <c r="E88" s="43" t="e">
        <f t="shared" si="4"/>
        <v>#DIV/0!</v>
      </c>
      <c r="H88" s="96"/>
      <c r="I88" s="96"/>
      <c r="J88" s="96"/>
      <c r="K88" s="96"/>
    </row>
    <row r="89" spans="1:11" ht="30" customHeight="1" x14ac:dyDescent="0.25">
      <c r="A89" s="12"/>
      <c r="B89" s="11" t="s">
        <v>165</v>
      </c>
      <c r="C89" s="43">
        <v>2500</v>
      </c>
      <c r="D89" s="43">
        <v>2115</v>
      </c>
      <c r="E89" s="43">
        <f t="shared" si="4"/>
        <v>84.6</v>
      </c>
      <c r="H89" s="96"/>
      <c r="I89" s="96"/>
      <c r="J89" s="96"/>
      <c r="K89" s="96"/>
    </row>
    <row r="90" spans="1:11" ht="30" customHeight="1" x14ac:dyDescent="0.25">
      <c r="A90" s="12"/>
      <c r="B90" s="11" t="s">
        <v>166</v>
      </c>
      <c r="C90" s="43">
        <v>1000</v>
      </c>
      <c r="D90" s="43">
        <v>35920.129999999997</v>
      </c>
      <c r="E90" s="43">
        <f t="shared" si="4"/>
        <v>3592.0129999999999</v>
      </c>
      <c r="H90" s="96"/>
      <c r="I90" s="96"/>
      <c r="J90" s="96"/>
      <c r="K90" s="96"/>
    </row>
    <row r="91" spans="1:11" ht="30" customHeight="1" x14ac:dyDescent="0.25">
      <c r="A91" s="12"/>
      <c r="B91" s="11" t="s">
        <v>167</v>
      </c>
      <c r="C91" s="43">
        <v>1000</v>
      </c>
      <c r="D91" s="43"/>
      <c r="E91" s="43">
        <f t="shared" si="4"/>
        <v>0</v>
      </c>
    </row>
    <row r="92" spans="1:11" ht="30" customHeight="1" x14ac:dyDescent="0.25">
      <c r="A92" s="12"/>
      <c r="B92" s="11" t="s">
        <v>168</v>
      </c>
      <c r="C92" s="43">
        <v>2500</v>
      </c>
      <c r="D92" s="43">
        <v>1500</v>
      </c>
      <c r="E92" s="43">
        <f t="shared" si="4"/>
        <v>60</v>
      </c>
    </row>
    <row r="93" spans="1:11" ht="30" customHeight="1" x14ac:dyDescent="0.25">
      <c r="A93" s="12"/>
      <c r="B93" s="11" t="s">
        <v>169</v>
      </c>
      <c r="C93" s="43"/>
      <c r="D93" s="43"/>
      <c r="E93" s="43" t="e">
        <f t="shared" si="4"/>
        <v>#DIV/0!</v>
      </c>
    </row>
    <row r="94" spans="1:11" ht="30" customHeight="1" x14ac:dyDescent="0.25">
      <c r="A94" s="12"/>
      <c r="B94" s="24"/>
      <c r="C94" s="43"/>
      <c r="D94" s="43"/>
      <c r="E94" s="43" t="e">
        <f t="shared" si="4"/>
        <v>#DIV/0!</v>
      </c>
    </row>
    <row r="95" spans="1:11" ht="30" customHeight="1" x14ac:dyDescent="0.25">
      <c r="A95" s="12"/>
      <c r="B95" s="11" t="s">
        <v>91</v>
      </c>
      <c r="C95" s="43">
        <v>0</v>
      </c>
      <c r="D95" s="43"/>
      <c r="E95" s="43" t="e">
        <f t="shared" si="4"/>
        <v>#DIV/0!</v>
      </c>
    </row>
    <row r="96" spans="1:11" ht="30" customHeight="1" x14ac:dyDescent="0.25">
      <c r="A96" s="12"/>
      <c r="B96" s="11" t="s">
        <v>92</v>
      </c>
      <c r="C96" s="43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93</v>
      </c>
      <c r="C97" s="43">
        <v>35000</v>
      </c>
      <c r="D97" s="43">
        <v>29544.5</v>
      </c>
      <c r="E97" s="43">
        <f t="shared" si="4"/>
        <v>84.412857142857149</v>
      </c>
    </row>
    <row r="98" spans="1:5" ht="30" customHeight="1" x14ac:dyDescent="0.25">
      <c r="A98" s="12"/>
      <c r="B98" s="11" t="s">
        <v>131</v>
      </c>
      <c r="C98" s="43"/>
      <c r="D98" s="43"/>
      <c r="E98" s="43" t="e">
        <f t="shared" si="4"/>
        <v>#DIV/0!</v>
      </c>
    </row>
    <row r="99" spans="1:5" s="63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61" t="e">
        <f>D99/C99*100</f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3" t="e">
        <f t="shared" ref="E100" si="6">D100/C100*100</f>
        <v>#DIV/0!</v>
      </c>
    </row>
    <row r="101" spans="1:5" s="63" customFormat="1" ht="30" customHeight="1" x14ac:dyDescent="0.25">
      <c r="A101" s="59" t="s">
        <v>11</v>
      </c>
      <c r="B101" s="60" t="s">
        <v>96</v>
      </c>
      <c r="C101" s="61">
        <f>C102+C103+C104+C105</f>
        <v>270139.92</v>
      </c>
      <c r="D101" s="61">
        <f>D102+D103+D104+D105</f>
        <v>270139.96000000002</v>
      </c>
      <c r="E101" s="61">
        <f>D101/C101*100</f>
        <v>100.00001480714144</v>
      </c>
    </row>
    <row r="102" spans="1:5" s="91" customFormat="1" ht="30" customHeight="1" x14ac:dyDescent="0.25">
      <c r="A102" s="12"/>
      <c r="B102" s="11" t="s">
        <v>97</v>
      </c>
      <c r="C102" s="43">
        <v>3356</v>
      </c>
      <c r="D102" s="43">
        <v>3356.04</v>
      </c>
      <c r="E102" s="43">
        <f t="shared" ref="E102:E109" si="7">D102/C102*100</f>
        <v>100.00119189511322</v>
      </c>
    </row>
    <row r="103" spans="1:5" s="91" customFormat="1" ht="30" customHeight="1" x14ac:dyDescent="0.25">
      <c r="A103" s="12"/>
      <c r="B103" s="11" t="s">
        <v>98</v>
      </c>
      <c r="C103" s="43"/>
      <c r="D103" s="43"/>
      <c r="E103" s="43" t="e">
        <f t="shared" si="7"/>
        <v>#DIV/0!</v>
      </c>
    </row>
    <row r="104" spans="1:5" s="91" customFormat="1" ht="30" customHeight="1" x14ac:dyDescent="0.25">
      <c r="A104" s="12"/>
      <c r="B104" s="11" t="s">
        <v>176</v>
      </c>
      <c r="C104" s="43">
        <v>253267.68</v>
      </c>
      <c r="D104" s="43">
        <v>253267.68</v>
      </c>
      <c r="E104" s="43">
        <f t="shared" si="7"/>
        <v>100</v>
      </c>
    </row>
    <row r="105" spans="1:5" s="91" customFormat="1" ht="30" customHeight="1" x14ac:dyDescent="0.25">
      <c r="A105" s="12"/>
      <c r="B105" s="11" t="s">
        <v>99</v>
      </c>
      <c r="C105" s="43">
        <v>13516.24</v>
      </c>
      <c r="D105" s="43">
        <f>4333.36+9182.88</f>
        <v>13516.239999999998</v>
      </c>
      <c r="E105" s="43">
        <f t="shared" si="7"/>
        <v>99.999999999999986</v>
      </c>
    </row>
    <row r="106" spans="1:5" s="63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8">D107</f>
        <v>0</v>
      </c>
      <c r="E106" s="41" t="e">
        <f t="shared" si="7"/>
        <v>#DIV/0!</v>
      </c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 t="e">
        <f t="shared" si="7"/>
        <v>#DIV/0!</v>
      </c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0</v>
      </c>
      <c r="D108" s="62">
        <f>D109</f>
        <v>0</v>
      </c>
      <c r="E108" s="41" t="e">
        <f t="shared" si="7"/>
        <v>#DIV/0!</v>
      </c>
    </row>
    <row r="109" spans="1:5" ht="56.25" customHeight="1" x14ac:dyDescent="0.25">
      <c r="A109" s="42"/>
      <c r="B109" s="20" t="s">
        <v>179</v>
      </c>
      <c r="C109" s="43"/>
      <c r="D109" s="43"/>
      <c r="E109" s="43" t="e">
        <f t="shared" si="7"/>
        <v>#DIV/0!</v>
      </c>
    </row>
    <row r="110" spans="1:5" s="63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12200</v>
      </c>
      <c r="D110" s="61">
        <f t="shared" ref="D110" si="9">D111+D112+D113+D114+D115+D116+D117+D118+D119+D120+D121+D122+D123+D124+D125+D126</f>
        <v>15341.18</v>
      </c>
      <c r="E110" s="61">
        <f>D110/C110*100</f>
        <v>125.74737704918033</v>
      </c>
    </row>
    <row r="111" spans="1:5" ht="30" customHeight="1" x14ac:dyDescent="0.25">
      <c r="A111" s="12"/>
      <c r="B111" s="11" t="s">
        <v>103</v>
      </c>
      <c r="C111" s="43"/>
      <c r="D111" s="43"/>
      <c r="E111" s="43" t="e">
        <f t="shared" ref="E111:E126" si="10">D111/C111*100</f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10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10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10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3" t="e">
        <f t="shared" si="10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3" t="e">
        <f t="shared" si="10"/>
        <v>#DIV/0!</v>
      </c>
    </row>
    <row r="117" spans="1:5" ht="30" customHeight="1" x14ac:dyDescent="0.25">
      <c r="A117" s="12"/>
      <c r="B117" s="11" t="s">
        <v>109</v>
      </c>
      <c r="C117" s="43">
        <v>300</v>
      </c>
      <c r="D117" s="43">
        <v>256.19</v>
      </c>
      <c r="E117" s="43">
        <f t="shared" si="10"/>
        <v>85.396666666666661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10"/>
        <v>#DIV/0!</v>
      </c>
    </row>
    <row r="119" spans="1:5" ht="30" customHeight="1" x14ac:dyDescent="0.25">
      <c r="A119" s="12"/>
      <c r="B119" s="11" t="s">
        <v>111</v>
      </c>
      <c r="C119" s="43">
        <v>400</v>
      </c>
      <c r="D119" s="43">
        <v>335.49</v>
      </c>
      <c r="E119" s="43">
        <f t="shared" si="10"/>
        <v>83.872500000000002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10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10"/>
        <v>#DIV/0!</v>
      </c>
    </row>
    <row r="122" spans="1:5" ht="30" customHeight="1" x14ac:dyDescent="0.25">
      <c r="A122" s="12"/>
      <c r="B122" s="11" t="s">
        <v>114</v>
      </c>
      <c r="C122" s="43"/>
      <c r="D122" s="43"/>
      <c r="E122" s="43" t="e">
        <f t="shared" si="10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3" t="e">
        <f t="shared" si="10"/>
        <v>#DIV/0!</v>
      </c>
    </row>
    <row r="124" spans="1:5" ht="30" customHeight="1" x14ac:dyDescent="0.25">
      <c r="A124" s="12"/>
      <c r="B124" s="11" t="s">
        <v>116</v>
      </c>
      <c r="C124" s="43">
        <v>2500</v>
      </c>
      <c r="D124" s="43">
        <v>2480</v>
      </c>
      <c r="E124" s="43">
        <f t="shared" si="10"/>
        <v>99.2</v>
      </c>
    </row>
    <row r="125" spans="1:5" ht="30" customHeight="1" x14ac:dyDescent="0.25">
      <c r="A125" s="12"/>
      <c r="B125" s="11" t="s">
        <v>173</v>
      </c>
      <c r="C125" s="43">
        <v>9000</v>
      </c>
      <c r="D125" s="43">
        <v>12269.5</v>
      </c>
      <c r="E125" s="43">
        <f t="shared" si="10"/>
        <v>136.32777777777778</v>
      </c>
    </row>
    <row r="126" spans="1:5" ht="30" customHeight="1" x14ac:dyDescent="0.25">
      <c r="A126" s="12"/>
      <c r="B126" s="11" t="s">
        <v>118</v>
      </c>
      <c r="C126" s="43">
        <v>0</v>
      </c>
      <c r="D126" s="43"/>
      <c r="E126" s="43" t="e">
        <f t="shared" si="10"/>
        <v>#DIV/0!</v>
      </c>
    </row>
    <row r="127" spans="1:5" s="63" customFormat="1" ht="30" customHeight="1" x14ac:dyDescent="0.25">
      <c r="A127" s="65" t="s">
        <v>23</v>
      </c>
      <c r="B127" s="66" t="s">
        <v>119</v>
      </c>
      <c r="C127" s="67">
        <f>C128+C129+C130</f>
        <v>10</v>
      </c>
      <c r="D127" s="67">
        <f>D128+D129+D130</f>
        <v>6.62</v>
      </c>
      <c r="E127" s="67" t="e">
        <f>E128+E129</f>
        <v>#DIV/0!</v>
      </c>
    </row>
    <row r="128" spans="1:5" ht="30" customHeight="1" x14ac:dyDescent="0.25">
      <c r="A128" s="12"/>
      <c r="B128" s="11" t="s">
        <v>120</v>
      </c>
      <c r="C128" s="43">
        <v>10</v>
      </c>
      <c r="D128" s="43">
        <v>6.62</v>
      </c>
      <c r="E128" s="43">
        <f t="shared" ref="E128:E135" si="11">D128/C128*100</f>
        <v>66.2</v>
      </c>
    </row>
    <row r="129" spans="1:5" ht="30" customHeight="1" x14ac:dyDescent="0.25">
      <c r="A129" s="12"/>
      <c r="B129" s="11" t="s">
        <v>174</v>
      </c>
      <c r="C129" s="43"/>
      <c r="D129" s="43"/>
      <c r="E129" s="43" t="e">
        <f t="shared" si="11"/>
        <v>#DIV/0!</v>
      </c>
    </row>
    <row r="130" spans="1:5" ht="30" customHeight="1" x14ac:dyDescent="0.25">
      <c r="A130" s="12"/>
      <c r="B130" s="11" t="s">
        <v>175</v>
      </c>
      <c r="C130" s="43"/>
      <c r="D130" s="43"/>
      <c r="E130" s="43" t="e">
        <f t="shared" ref="E130" si="12">D130/C130*100</f>
        <v>#DIV/0!</v>
      </c>
    </row>
    <row r="131" spans="1:5" s="63" customFormat="1" ht="30" customHeight="1" x14ac:dyDescent="0.25">
      <c r="A131" s="65" t="s">
        <v>25</v>
      </c>
      <c r="B131" s="66" t="s">
        <v>122</v>
      </c>
      <c r="C131" s="67">
        <f>C132+C133+C134+C135</f>
        <v>100</v>
      </c>
      <c r="D131" s="67">
        <f t="shared" ref="D131:E131" si="13">D132+D133+D134+D135</f>
        <v>0</v>
      </c>
      <c r="E131" s="67" t="e">
        <f t="shared" si="13"/>
        <v>#DIV/0!</v>
      </c>
    </row>
    <row r="132" spans="1:5" s="52" customFormat="1" ht="30" customHeight="1" x14ac:dyDescent="0.25">
      <c r="A132" s="54"/>
      <c r="B132" s="22" t="s">
        <v>123</v>
      </c>
      <c r="C132" s="43"/>
      <c r="D132" s="43"/>
      <c r="E132" s="43" t="e">
        <f t="shared" si="11"/>
        <v>#DIV/0!</v>
      </c>
    </row>
    <row r="133" spans="1:5" ht="51" customHeight="1" x14ac:dyDescent="0.25">
      <c r="A133" s="12"/>
      <c r="B133" s="11" t="s">
        <v>124</v>
      </c>
      <c r="C133" s="43"/>
      <c r="D133" s="43"/>
      <c r="E133" s="43" t="e">
        <f t="shared" si="11"/>
        <v>#DIV/0!</v>
      </c>
    </row>
    <row r="134" spans="1:5" ht="30" customHeight="1" x14ac:dyDescent="0.25">
      <c r="A134" s="12"/>
      <c r="B134" s="11" t="s">
        <v>125</v>
      </c>
      <c r="C134" s="43"/>
      <c r="D134" s="43"/>
      <c r="E134" s="43" t="e">
        <f t="shared" si="11"/>
        <v>#DIV/0!</v>
      </c>
    </row>
    <row r="135" spans="1:5" ht="30" customHeight="1" x14ac:dyDescent="0.25">
      <c r="A135" s="12"/>
      <c r="B135" s="11" t="s">
        <v>126</v>
      </c>
      <c r="C135" s="43">
        <v>100</v>
      </c>
      <c r="D135" s="43"/>
      <c r="E135" s="43">
        <f t="shared" si="11"/>
        <v>0</v>
      </c>
    </row>
    <row r="136" spans="1:5" s="64" customFormat="1" ht="30" customHeight="1" x14ac:dyDescent="0.25">
      <c r="A136" s="81" t="s">
        <v>27</v>
      </c>
      <c r="B136" s="82" t="s">
        <v>128</v>
      </c>
      <c r="C136" s="83">
        <f t="shared" ref="C136:D136" si="14">C9-C29</f>
        <v>538927.92000000016</v>
      </c>
      <c r="D136" s="83">
        <f t="shared" si="14"/>
        <v>596967.80000000005</v>
      </c>
      <c r="E136" s="4">
        <f>D136/C136*100</f>
        <v>110.76950698713102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36"/>
  <sheetViews>
    <sheetView workbookViewId="0">
      <selection activeCell="H9" sqref="H9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4.28515625" style="55" bestFit="1" customWidth="1"/>
    <col min="7" max="7" width="13.85546875" style="55" bestFit="1" customWidth="1"/>
    <col min="8" max="8" width="14.85546875" style="55" bestFit="1" customWidth="1"/>
    <col min="9" max="16384" width="9.140625" style="55"/>
  </cols>
  <sheetData>
    <row r="1" spans="1:5" s="85" customFormat="1" x14ac:dyDescent="0.25">
      <c r="A1" s="14"/>
      <c r="B1" s="17"/>
      <c r="C1" s="26"/>
      <c r="D1" s="26"/>
      <c r="E1" s="27"/>
    </row>
    <row r="2" spans="1:5" s="87" customFormat="1" x14ac:dyDescent="0.25">
      <c r="A2" s="73"/>
      <c r="B2" s="18" t="s">
        <v>144</v>
      </c>
      <c r="C2" s="74"/>
      <c r="D2" s="74"/>
      <c r="E2" s="75"/>
    </row>
    <row r="3" spans="1:5" s="87" customFormat="1" ht="15.75" x14ac:dyDescent="0.25">
      <c r="A3" s="76" t="s">
        <v>1</v>
      </c>
      <c r="B3" s="99" t="s">
        <v>180</v>
      </c>
      <c r="C3" s="30"/>
      <c r="D3" s="30"/>
      <c r="E3" s="30"/>
    </row>
    <row r="4" spans="1:5" s="87" customFormat="1" ht="15.75" x14ac:dyDescent="0.25">
      <c r="A4" s="76"/>
      <c r="B4" s="115" t="s">
        <v>187</v>
      </c>
      <c r="C4" s="115"/>
      <c r="D4" s="115"/>
      <c r="E4" s="115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16" t="s">
        <v>1</v>
      </c>
      <c r="B6" s="119" t="s">
        <v>2</v>
      </c>
      <c r="C6" s="112" t="s">
        <v>185</v>
      </c>
      <c r="D6" s="112" t="s">
        <v>183</v>
      </c>
      <c r="E6" s="112" t="s">
        <v>127</v>
      </c>
    </row>
    <row r="7" spans="1:5" s="85" customFormat="1" ht="15" customHeight="1" x14ac:dyDescent="0.25">
      <c r="A7" s="117"/>
      <c r="B7" s="120"/>
      <c r="C7" s="113"/>
      <c r="D7" s="113"/>
      <c r="E7" s="113"/>
    </row>
    <row r="8" spans="1:5" s="85" customFormat="1" ht="25.5" customHeight="1" x14ac:dyDescent="0.25">
      <c r="A8" s="118"/>
      <c r="B8" s="121"/>
      <c r="C8" s="114"/>
      <c r="D8" s="114"/>
      <c r="E8" s="114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1994847.44</v>
      </c>
      <c r="D9" s="102">
        <f>D10+D11+D12+D13+D14+D15+D16+D17+D18+D19+D20+D21+D22+D23+D24+D25</f>
        <v>2103868.12</v>
      </c>
      <c r="E9" s="102">
        <f>D9/C9*100</f>
        <v>105.46511366302779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3" t="e">
        <f t="shared" si="0"/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>
        <v>1250000</v>
      </c>
      <c r="D13" s="43">
        <f>659697.33+678340.59</f>
        <v>1338037.92</v>
      </c>
      <c r="E13" s="43">
        <f t="shared" si="0"/>
        <v>107.0430336</v>
      </c>
    </row>
    <row r="14" spans="1:5" ht="30" customHeight="1" x14ac:dyDescent="0.25">
      <c r="A14" s="42" t="s">
        <v>15</v>
      </c>
      <c r="B14" s="11" t="s">
        <v>150</v>
      </c>
      <c r="C14" s="43">
        <v>290000</v>
      </c>
      <c r="D14" s="43">
        <v>313015</v>
      </c>
      <c r="E14" s="43">
        <f t="shared" si="0"/>
        <v>107.93620689655172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3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3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>
        <v>6000</v>
      </c>
      <c r="D17" s="43">
        <f>5589.84+200</f>
        <v>5789.84</v>
      </c>
      <c r="E17" s="43">
        <f t="shared" si="0"/>
        <v>96.49733333333333</v>
      </c>
    </row>
    <row r="18" spans="1:5" ht="30" customHeight="1" x14ac:dyDescent="0.25">
      <c r="A18" s="42" t="s">
        <v>25</v>
      </c>
      <c r="B18" s="11" t="s">
        <v>34</v>
      </c>
      <c r="C18" s="43">
        <v>52000</v>
      </c>
      <c r="D18" s="43">
        <v>50177.919999999998</v>
      </c>
      <c r="E18" s="43">
        <f t="shared" si="0"/>
        <v>96.495999999999995</v>
      </c>
    </row>
    <row r="19" spans="1:5" ht="30" customHeight="1" x14ac:dyDescent="0.25">
      <c r="A19" s="42" t="s">
        <v>27</v>
      </c>
      <c r="B19" s="11" t="s">
        <v>36</v>
      </c>
      <c r="C19" s="43">
        <v>396847.44</v>
      </c>
      <c r="D19" s="43">
        <v>396847.44</v>
      </c>
      <c r="E19" s="43">
        <f t="shared" si="0"/>
        <v>100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s="92" customFormat="1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85" customFormat="1" ht="30" customHeight="1" x14ac:dyDescent="0.25">
      <c r="A26" s="116" t="s">
        <v>1</v>
      </c>
      <c r="B26" s="119" t="s">
        <v>2</v>
      </c>
      <c r="C26" s="112" t="s">
        <v>185</v>
      </c>
      <c r="D26" s="112" t="s">
        <v>183</v>
      </c>
      <c r="E26" s="112" t="s">
        <v>127</v>
      </c>
    </row>
    <row r="27" spans="1:5" s="85" customFormat="1" ht="25.5" customHeight="1" x14ac:dyDescent="0.25">
      <c r="A27" s="117"/>
      <c r="B27" s="120"/>
      <c r="C27" s="113"/>
      <c r="D27" s="113"/>
      <c r="E27" s="113"/>
    </row>
    <row r="28" spans="1:5" s="85" customFormat="1" ht="30" hidden="1" customHeight="1" x14ac:dyDescent="0.25">
      <c r="A28" s="118"/>
      <c r="B28" s="121"/>
      <c r="C28" s="114"/>
      <c r="D28" s="114"/>
      <c r="E28" s="114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874539.95</v>
      </c>
      <c r="D29" s="102">
        <f>D31+D48+D99+D101+D106+D110+D127+D131+D108</f>
        <v>919809.36999999988</v>
      </c>
      <c r="E29" s="102">
        <f>D29/C29*100</f>
        <v>105.17636958723268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205420</v>
      </c>
      <c r="D31" s="61">
        <f t="shared" ref="D31" si="1">D32+D33+D34+D35+D36+D37+D38+D39+D40+D41+D42+D43+D44+D45+D46+D47</f>
        <v>193689.5</v>
      </c>
      <c r="E31" s="61">
        <f>D31/C31*100</f>
        <v>94.289504429948394</v>
      </c>
    </row>
    <row r="32" spans="1:5" s="84" customFormat="1" ht="30" customHeight="1" x14ac:dyDescent="0.25">
      <c r="A32" s="51"/>
      <c r="B32" s="22" t="s">
        <v>41</v>
      </c>
      <c r="C32" s="43">
        <v>10000</v>
      </c>
      <c r="D32" s="43">
        <v>8081.12</v>
      </c>
      <c r="E32" s="43">
        <f t="shared" ref="E32:E47" si="2">D32/C32*100</f>
        <v>80.811199999999999</v>
      </c>
    </row>
    <row r="33" spans="1:5" s="84" customFormat="1" ht="30" customHeight="1" x14ac:dyDescent="0.25">
      <c r="A33" s="51"/>
      <c r="B33" s="22" t="s">
        <v>42</v>
      </c>
      <c r="C33" s="43">
        <v>1500</v>
      </c>
      <c r="D33" s="43">
        <v>1240</v>
      </c>
      <c r="E33" s="43">
        <f t="shared" si="2"/>
        <v>82.666666666666671</v>
      </c>
    </row>
    <row r="34" spans="1:5" ht="30" customHeight="1" x14ac:dyDescent="0.25">
      <c r="A34" s="12" t="s">
        <v>1</v>
      </c>
      <c r="B34" s="11" t="s">
        <v>43</v>
      </c>
      <c r="C34" s="43">
        <v>4000</v>
      </c>
      <c r="D34" s="43">
        <f>1961.62+1613.27</f>
        <v>3574.89</v>
      </c>
      <c r="E34" s="43">
        <f t="shared" si="2"/>
        <v>89.372249999999994</v>
      </c>
    </row>
    <row r="35" spans="1:5" ht="30" customHeight="1" x14ac:dyDescent="0.25">
      <c r="A35" s="12"/>
      <c r="B35" s="11" t="s">
        <v>44</v>
      </c>
      <c r="C35" s="43">
        <v>700</v>
      </c>
      <c r="D35" s="43">
        <v>666.35</v>
      </c>
      <c r="E35" s="43">
        <f t="shared" si="2"/>
        <v>95.19285714285715</v>
      </c>
    </row>
    <row r="36" spans="1:5" ht="30" customHeight="1" x14ac:dyDescent="0.25">
      <c r="A36" s="12"/>
      <c r="B36" s="11" t="s">
        <v>45</v>
      </c>
      <c r="C36" s="43">
        <v>20</v>
      </c>
      <c r="D36" s="43">
        <v>17</v>
      </c>
      <c r="E36" s="43">
        <f t="shared" si="2"/>
        <v>85</v>
      </c>
    </row>
    <row r="37" spans="1:5" ht="30" customHeight="1" x14ac:dyDescent="0.25">
      <c r="A37" s="12" t="s">
        <v>1</v>
      </c>
      <c r="B37" s="11" t="s">
        <v>46</v>
      </c>
      <c r="C37" s="43">
        <v>1200</v>
      </c>
      <c r="D37" s="43">
        <v>953.42</v>
      </c>
      <c r="E37" s="43">
        <f t="shared" si="2"/>
        <v>79.451666666666668</v>
      </c>
    </row>
    <row r="38" spans="1:5" ht="30" customHeight="1" x14ac:dyDescent="0.25">
      <c r="A38" s="12"/>
      <c r="B38" s="11" t="s">
        <v>177</v>
      </c>
      <c r="C38" s="43">
        <v>1000</v>
      </c>
      <c r="D38" s="43">
        <v>871.89</v>
      </c>
      <c r="E38" s="43">
        <f t="shared" si="2"/>
        <v>87.188999999999993</v>
      </c>
    </row>
    <row r="39" spans="1:5" ht="30" customHeight="1" x14ac:dyDescent="0.25">
      <c r="A39" s="12"/>
      <c r="B39" s="11" t="s">
        <v>48</v>
      </c>
      <c r="C39" s="43">
        <v>12000</v>
      </c>
      <c r="D39" s="43">
        <v>15915.44</v>
      </c>
      <c r="E39" s="43">
        <f t="shared" si="2"/>
        <v>132.62866666666667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v>175000</v>
      </c>
      <c r="D44" s="43">
        <v>162369.39000000001</v>
      </c>
      <c r="E44" s="43">
        <f t="shared" si="2"/>
        <v>92.782508571428579</v>
      </c>
    </row>
    <row r="45" spans="1:5" ht="30" customHeight="1" x14ac:dyDescent="0.25">
      <c r="A45" s="12"/>
      <c r="B45" s="11" t="s">
        <v>155</v>
      </c>
      <c r="C45" s="43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214600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270753.65999999997</v>
      </c>
      <c r="E48" s="61">
        <f>D48/C48*100</f>
        <v>126.16666356011181</v>
      </c>
    </row>
    <row r="49" spans="1:5" ht="30" customHeight="1" x14ac:dyDescent="0.25">
      <c r="A49" s="12"/>
      <c r="B49" s="11" t="s">
        <v>54</v>
      </c>
      <c r="C49" s="43">
        <v>31000</v>
      </c>
      <c r="D49" s="43">
        <v>28280.05</v>
      </c>
      <c r="E49" s="43">
        <f t="shared" ref="E49:E98" si="4">D49/C49*100</f>
        <v>91.225967741935477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4"/>
        <v>#DIV/0!</v>
      </c>
    </row>
    <row r="51" spans="1:5" ht="30" customHeight="1" x14ac:dyDescent="0.25">
      <c r="A51" s="12"/>
      <c r="B51" s="11" t="s">
        <v>56</v>
      </c>
      <c r="C51" s="43">
        <v>50</v>
      </c>
      <c r="D51" s="43">
        <v>40</v>
      </c>
      <c r="E51" s="43">
        <f t="shared" si="4"/>
        <v>80</v>
      </c>
    </row>
    <row r="52" spans="1:5" ht="30" customHeight="1" x14ac:dyDescent="0.25">
      <c r="A52" s="12"/>
      <c r="B52" s="11" t="s">
        <v>57</v>
      </c>
      <c r="C52" s="43">
        <v>1000</v>
      </c>
      <c r="D52" s="43">
        <f>686.2+228.4</f>
        <v>914.6</v>
      </c>
      <c r="E52" s="43">
        <f t="shared" si="4"/>
        <v>91.46</v>
      </c>
    </row>
    <row r="53" spans="1:5" ht="30" customHeight="1" x14ac:dyDescent="0.25">
      <c r="A53" s="12"/>
      <c r="B53" s="11" t="s">
        <v>58</v>
      </c>
      <c r="C53" s="43"/>
      <c r="D53" s="43"/>
      <c r="E53" s="43" t="e">
        <f t="shared" si="4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4"/>
        <v>#DIV/0!</v>
      </c>
    </row>
    <row r="55" spans="1:5" ht="30" customHeight="1" x14ac:dyDescent="0.25">
      <c r="A55" s="12"/>
      <c r="B55" s="23" t="s">
        <v>60</v>
      </c>
      <c r="C55" s="43">
        <v>500</v>
      </c>
      <c r="D55" s="43">
        <v>596</v>
      </c>
      <c r="E55" s="43">
        <f t="shared" si="4"/>
        <v>119.19999999999999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4"/>
        <v>#DIV/0!</v>
      </c>
    </row>
    <row r="57" spans="1:5" ht="30" customHeight="1" x14ac:dyDescent="0.25">
      <c r="A57" s="12"/>
      <c r="B57" s="11" t="s">
        <v>62</v>
      </c>
      <c r="C57" s="43"/>
      <c r="D57" s="43"/>
      <c r="E57" s="43" t="e">
        <f t="shared" si="4"/>
        <v>#DIV/0!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63</v>
      </c>
      <c r="C60" s="43">
        <v>0</v>
      </c>
      <c r="D60" s="43">
        <v>4466.67</v>
      </c>
      <c r="E60" s="43" t="e">
        <f t="shared" si="4"/>
        <v>#DIV/0!</v>
      </c>
    </row>
    <row r="61" spans="1:5" ht="30" customHeight="1" x14ac:dyDescent="0.25">
      <c r="A61" s="12"/>
      <c r="B61" s="11" t="s">
        <v>64</v>
      </c>
      <c r="C61" s="43">
        <v>5400</v>
      </c>
      <c r="D61" s="43">
        <v>5400</v>
      </c>
      <c r="E61" s="43">
        <f t="shared" si="4"/>
        <v>100</v>
      </c>
    </row>
    <row r="62" spans="1:5" ht="30" customHeight="1" x14ac:dyDescent="0.25">
      <c r="A62" s="12"/>
      <c r="B62" s="11" t="s">
        <v>65</v>
      </c>
      <c r="C62" s="43">
        <v>300</v>
      </c>
      <c r="D62" s="43">
        <v>188.86</v>
      </c>
      <c r="E62" s="43">
        <f t="shared" si="4"/>
        <v>62.95333333333334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4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4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4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4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77</v>
      </c>
      <c r="C78" s="43">
        <v>1000</v>
      </c>
      <c r="D78" s="43">
        <v>700</v>
      </c>
      <c r="E78" s="43">
        <f t="shared" si="4"/>
        <v>70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4"/>
        <v>#DIV/0!</v>
      </c>
    </row>
    <row r="81" spans="1:5" ht="30" customHeight="1" x14ac:dyDescent="0.25">
      <c r="A81" s="12"/>
      <c r="B81" s="11" t="s">
        <v>159</v>
      </c>
      <c r="C81" s="43">
        <v>100000</v>
      </c>
      <c r="D81" s="43">
        <f>119500.1+38183.33</f>
        <v>157683.43</v>
      </c>
      <c r="E81" s="43">
        <f t="shared" si="4"/>
        <v>157.68343000000002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4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4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4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4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4"/>
        <v>#DIV/0!</v>
      </c>
    </row>
    <row r="87" spans="1:5" ht="30" customHeight="1" x14ac:dyDescent="0.25">
      <c r="A87" s="12"/>
      <c r="B87" s="11" t="s">
        <v>163</v>
      </c>
      <c r="C87" s="43"/>
      <c r="D87" s="43"/>
      <c r="E87" s="43" t="e">
        <f t="shared" si="4"/>
        <v>#DIV/0!</v>
      </c>
    </row>
    <row r="88" spans="1:5" ht="30" customHeight="1" x14ac:dyDescent="0.25">
      <c r="A88" s="12"/>
      <c r="B88" s="11" t="s">
        <v>164</v>
      </c>
      <c r="C88" s="43"/>
      <c r="D88" s="43">
        <v>705</v>
      </c>
      <c r="E88" s="43" t="e">
        <f t="shared" si="4"/>
        <v>#DIV/0!</v>
      </c>
    </row>
    <row r="89" spans="1:5" ht="30" customHeight="1" x14ac:dyDescent="0.25">
      <c r="A89" s="12"/>
      <c r="B89" s="11" t="s">
        <v>165</v>
      </c>
      <c r="C89" s="43">
        <v>350</v>
      </c>
      <c r="D89" s="43">
        <v>330</v>
      </c>
      <c r="E89" s="43">
        <f t="shared" si="4"/>
        <v>94.285714285714278</v>
      </c>
    </row>
    <row r="90" spans="1:5" ht="30" customHeight="1" x14ac:dyDescent="0.25">
      <c r="A90" s="12"/>
      <c r="B90" s="11" t="s">
        <v>166</v>
      </c>
      <c r="C90" s="43"/>
      <c r="D90" s="43"/>
      <c r="E90" s="43" t="e">
        <f t="shared" si="4"/>
        <v>#DIV/0!</v>
      </c>
    </row>
    <row r="91" spans="1:5" ht="30" customHeight="1" x14ac:dyDescent="0.25">
      <c r="A91" s="12"/>
      <c r="B91" s="11" t="s">
        <v>167</v>
      </c>
      <c r="C91" s="43">
        <v>11000</v>
      </c>
      <c r="D91" s="43">
        <v>9472.75</v>
      </c>
      <c r="E91" s="43">
        <f t="shared" si="4"/>
        <v>86.115909090909099</v>
      </c>
    </row>
    <row r="92" spans="1:5" ht="30" customHeight="1" x14ac:dyDescent="0.25">
      <c r="A92" s="12"/>
      <c r="B92" s="11" t="s">
        <v>168</v>
      </c>
      <c r="C92" s="43">
        <v>50000</v>
      </c>
      <c r="D92" s="43">
        <v>48477.3</v>
      </c>
      <c r="E92" s="43">
        <f t="shared" si="4"/>
        <v>96.954599999999999</v>
      </c>
    </row>
    <row r="93" spans="1:5" ht="30" customHeight="1" x14ac:dyDescent="0.25">
      <c r="A93" s="12"/>
      <c r="B93" s="11" t="s">
        <v>169</v>
      </c>
      <c r="C93" s="43"/>
      <c r="D93" s="43"/>
      <c r="E93" s="43" t="e">
        <f t="shared" si="4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4"/>
        <v>#DIV/0!</v>
      </c>
    </row>
    <row r="95" spans="1:5" ht="30" customHeight="1" x14ac:dyDescent="0.25">
      <c r="A95" s="12"/>
      <c r="B95" s="11" t="s">
        <v>91</v>
      </c>
      <c r="C95" s="43">
        <v>1500</v>
      </c>
      <c r="D95" s="43">
        <v>1500</v>
      </c>
      <c r="E95" s="43">
        <f t="shared" si="4"/>
        <v>100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93</v>
      </c>
      <c r="C97" s="43">
        <v>12500</v>
      </c>
      <c r="D97" s="43">
        <v>11949</v>
      </c>
      <c r="E97" s="43">
        <f t="shared" si="4"/>
        <v>95.591999999999999</v>
      </c>
    </row>
    <row r="98" spans="1:5" ht="30" customHeight="1" x14ac:dyDescent="0.25">
      <c r="A98" s="12"/>
      <c r="B98" s="11" t="s">
        <v>131</v>
      </c>
      <c r="C98" s="43">
        <v>0</v>
      </c>
      <c r="D98" s="43">
        <v>50</v>
      </c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61" t="e">
        <f>D99/C99*100</f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3" t="e">
        <f t="shared" ref="E100" si="6">D100/C100*100</f>
        <v>#DIV/0!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431493.94999999995</v>
      </c>
      <c r="D101" s="61">
        <f>D102+D103+D104+D105</f>
        <v>431493.94999999995</v>
      </c>
      <c r="E101" s="61">
        <f>D101/C101*100</f>
        <v>100</v>
      </c>
    </row>
    <row r="102" spans="1:5" s="92" customFormat="1" ht="30" customHeight="1" x14ac:dyDescent="0.25">
      <c r="A102" s="12"/>
      <c r="B102" s="11" t="s">
        <v>97</v>
      </c>
      <c r="C102" s="43"/>
      <c r="D102" s="43"/>
      <c r="E102" s="43" t="e">
        <f t="shared" ref="E102:E109" si="7">D102/C102*100</f>
        <v>#DIV/0!</v>
      </c>
    </row>
    <row r="103" spans="1:5" s="92" customFormat="1" ht="30" customHeight="1" x14ac:dyDescent="0.25">
      <c r="A103" s="12"/>
      <c r="B103" s="11" t="s">
        <v>98</v>
      </c>
      <c r="C103" s="43"/>
      <c r="D103" s="43"/>
      <c r="E103" s="43" t="e">
        <f t="shared" si="7"/>
        <v>#DIV/0!</v>
      </c>
    </row>
    <row r="104" spans="1:5" s="92" customFormat="1" ht="30" customHeight="1" x14ac:dyDescent="0.25">
      <c r="A104" s="12"/>
      <c r="B104" s="11" t="s">
        <v>176</v>
      </c>
      <c r="C104" s="43">
        <v>382647.72</v>
      </c>
      <c r="D104" s="43">
        <f>1875+380772.72</f>
        <v>382647.72</v>
      </c>
      <c r="E104" s="43">
        <f t="shared" si="7"/>
        <v>100</v>
      </c>
    </row>
    <row r="105" spans="1:5" s="91" customFormat="1" ht="30" customHeight="1" x14ac:dyDescent="0.25">
      <c r="A105" s="12"/>
      <c r="B105" s="11" t="s">
        <v>99</v>
      </c>
      <c r="C105" s="43">
        <v>48846.23</v>
      </c>
      <c r="D105" s="43">
        <f>7832.28+17314.21+1950+21749.74</f>
        <v>48846.229999999996</v>
      </c>
      <c r="E105" s="43">
        <f t="shared" si="7"/>
        <v>99.999999999999986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8">D107</f>
        <v>0</v>
      </c>
      <c r="E106" s="61" t="e">
        <f>D106/C106*100</f>
        <v>#DIV/0!</v>
      </c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 t="e">
        <f t="shared" si="7"/>
        <v>#DIV/0!</v>
      </c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0</v>
      </c>
      <c r="D108" s="62">
        <f>D109</f>
        <v>0</v>
      </c>
      <c r="E108" s="41" t="e">
        <f t="shared" si="7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7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23000</v>
      </c>
      <c r="D110" s="61">
        <f t="shared" ref="D110" si="9">D111+D112+D113+D114+D115+D116+D117+D118+D119+D120+D121+D122+D123+D124+D125+D126</f>
        <v>23851.850000000002</v>
      </c>
      <c r="E110" s="61">
        <f>D110/C110*100</f>
        <v>103.70369565217392</v>
      </c>
    </row>
    <row r="111" spans="1:5" ht="30" customHeight="1" x14ac:dyDescent="0.25">
      <c r="A111" s="12"/>
      <c r="B111" s="11" t="s">
        <v>103</v>
      </c>
      <c r="C111" s="43">
        <v>0</v>
      </c>
      <c r="D111" s="43"/>
      <c r="E111" s="43" t="e">
        <f t="shared" ref="E111:E126" si="10">D111/C111*100</f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10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10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10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3" t="e">
        <f t="shared" si="10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3" t="e">
        <f t="shared" si="10"/>
        <v>#DIV/0!</v>
      </c>
    </row>
    <row r="117" spans="1:5" ht="30" customHeight="1" x14ac:dyDescent="0.25">
      <c r="A117" s="12"/>
      <c r="B117" s="11" t="s">
        <v>109</v>
      </c>
      <c r="C117" s="43"/>
      <c r="D117" s="43"/>
      <c r="E117" s="43" t="e">
        <f t="shared" si="10"/>
        <v>#DIV/0!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10"/>
        <v>#DIV/0!</v>
      </c>
    </row>
    <row r="119" spans="1:5" ht="30" customHeight="1" x14ac:dyDescent="0.25">
      <c r="A119" s="12"/>
      <c r="B119" s="11" t="s">
        <v>111</v>
      </c>
      <c r="C119" s="43">
        <v>8000</v>
      </c>
      <c r="D119" s="43">
        <f>4844.6+1733.55</f>
        <v>6578.1500000000005</v>
      </c>
      <c r="E119" s="43">
        <f t="shared" si="10"/>
        <v>82.226875000000007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10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10"/>
        <v>#DIV/0!</v>
      </c>
    </row>
    <row r="122" spans="1:5" ht="30" customHeight="1" x14ac:dyDescent="0.25">
      <c r="A122" s="12"/>
      <c r="B122" s="11" t="s">
        <v>114</v>
      </c>
      <c r="C122" s="43"/>
      <c r="D122" s="43"/>
      <c r="E122" s="43" t="e">
        <f t="shared" si="10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3" t="e">
        <f t="shared" si="10"/>
        <v>#DIV/0!</v>
      </c>
    </row>
    <row r="124" spans="1:5" ht="30" customHeight="1" x14ac:dyDescent="0.25">
      <c r="A124" s="12"/>
      <c r="B124" s="11" t="s">
        <v>116</v>
      </c>
      <c r="C124" s="43">
        <v>5500</v>
      </c>
      <c r="D124" s="43">
        <v>4750</v>
      </c>
      <c r="E124" s="43">
        <f t="shared" si="10"/>
        <v>86.36363636363636</v>
      </c>
    </row>
    <row r="125" spans="1:5" ht="30" customHeight="1" x14ac:dyDescent="0.25">
      <c r="A125" s="12"/>
      <c r="B125" s="11" t="s">
        <v>173</v>
      </c>
      <c r="C125" s="43">
        <v>9500</v>
      </c>
      <c r="D125" s="43">
        <v>12523.7</v>
      </c>
      <c r="E125" s="43">
        <f t="shared" si="10"/>
        <v>131.8284210526316</v>
      </c>
    </row>
    <row r="126" spans="1:5" ht="30" customHeight="1" x14ac:dyDescent="0.25">
      <c r="A126" s="12"/>
      <c r="B126" s="11" t="s">
        <v>118</v>
      </c>
      <c r="C126" s="43"/>
      <c r="D126" s="43"/>
      <c r="E126" s="43" t="e">
        <f t="shared" si="10"/>
        <v>#DIV/0!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25</v>
      </c>
      <c r="D127" s="67">
        <f>D128+D129+D130</f>
        <v>19.41</v>
      </c>
      <c r="E127" s="61">
        <f>D127/C127*100</f>
        <v>77.64</v>
      </c>
    </row>
    <row r="128" spans="1:5" ht="30" customHeight="1" x14ac:dyDescent="0.25">
      <c r="A128" s="12"/>
      <c r="B128" s="11" t="s">
        <v>120</v>
      </c>
      <c r="C128" s="43">
        <v>25</v>
      </c>
      <c r="D128" s="43">
        <v>19.41</v>
      </c>
      <c r="E128" s="43">
        <f t="shared" ref="E128:E129" si="11">D128/C128*100</f>
        <v>77.64</v>
      </c>
    </row>
    <row r="129" spans="1:5" ht="30" customHeight="1" x14ac:dyDescent="0.25">
      <c r="A129" s="12"/>
      <c r="B129" s="11" t="s">
        <v>174</v>
      </c>
      <c r="C129" s="43"/>
      <c r="D129" s="43"/>
      <c r="E129" s="43" t="e">
        <f t="shared" si="11"/>
        <v>#DIV/0!</v>
      </c>
    </row>
    <row r="130" spans="1:5" ht="30" customHeight="1" x14ac:dyDescent="0.25">
      <c r="A130" s="12"/>
      <c r="B130" s="11" t="s">
        <v>175</v>
      </c>
      <c r="C130" s="43"/>
      <c r="D130" s="43"/>
      <c r="E130" s="43" t="e">
        <f t="shared" ref="E130" si="12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1</v>
      </c>
      <c r="D131" s="67">
        <f t="shared" ref="D131" si="13">D132+D133+D134+D135</f>
        <v>1</v>
      </c>
      <c r="E131" s="61">
        <f>D131/C131*100</f>
        <v>100</v>
      </c>
    </row>
    <row r="132" spans="1:5" s="84" customFormat="1" ht="30" customHeight="1" x14ac:dyDescent="0.25">
      <c r="A132" s="54"/>
      <c r="B132" s="22" t="s">
        <v>123</v>
      </c>
      <c r="C132" s="43"/>
      <c r="D132" s="43"/>
      <c r="E132" s="43" t="e">
        <f t="shared" ref="E132:E135" si="14">D132/C132*100</f>
        <v>#DIV/0!</v>
      </c>
    </row>
    <row r="133" spans="1:5" ht="51" customHeight="1" x14ac:dyDescent="0.25">
      <c r="A133" s="12"/>
      <c r="B133" s="11" t="s">
        <v>124</v>
      </c>
      <c r="C133" s="43">
        <v>1</v>
      </c>
      <c r="D133" s="43"/>
      <c r="E133" s="43">
        <f t="shared" si="14"/>
        <v>0</v>
      </c>
    </row>
    <row r="134" spans="1:5" ht="30" customHeight="1" x14ac:dyDescent="0.25">
      <c r="A134" s="12"/>
      <c r="B134" s="11" t="s">
        <v>125</v>
      </c>
      <c r="C134" s="43"/>
      <c r="D134" s="43"/>
      <c r="E134" s="43" t="e">
        <f t="shared" si="14"/>
        <v>#DIV/0!</v>
      </c>
    </row>
    <row r="135" spans="1:5" ht="30" customHeight="1" x14ac:dyDescent="0.25">
      <c r="A135" s="12"/>
      <c r="B135" s="11" t="s">
        <v>126</v>
      </c>
      <c r="C135" s="43"/>
      <c r="D135" s="43">
        <v>1</v>
      </c>
      <c r="E135" s="43" t="e">
        <f t="shared" si="14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5">C9-C29</f>
        <v>1120307.49</v>
      </c>
      <c r="D136" s="31">
        <f t="shared" si="15"/>
        <v>1184058.7500000002</v>
      </c>
      <c r="E136" s="3">
        <f>D136/C136*100</f>
        <v>105.69051448544722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6"/>
  <sheetViews>
    <sheetView workbookViewId="0">
      <selection activeCell="I16" sqref="I16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0" width="9.140625" style="55"/>
    <col min="11" max="12" width="15.85546875" style="55" bestFit="1" customWidth="1"/>
    <col min="13" max="16384" width="9.140625" style="55"/>
  </cols>
  <sheetData>
    <row r="1" spans="1:5" s="85" customFormat="1" x14ac:dyDescent="0.25">
      <c r="A1" s="14"/>
      <c r="B1" s="17"/>
      <c r="C1" s="26"/>
      <c r="D1" s="26"/>
      <c r="E1" s="27"/>
    </row>
    <row r="2" spans="1:5" s="87" customFormat="1" x14ac:dyDescent="0.25">
      <c r="A2" s="73"/>
      <c r="B2" s="18" t="s">
        <v>144</v>
      </c>
      <c r="C2" s="74"/>
      <c r="D2" s="74"/>
      <c r="E2" s="75"/>
    </row>
    <row r="3" spans="1:5" s="87" customFormat="1" ht="15.75" x14ac:dyDescent="0.25">
      <c r="A3" s="76" t="s">
        <v>1</v>
      </c>
      <c r="B3" s="99" t="s">
        <v>180</v>
      </c>
      <c r="C3" s="30"/>
      <c r="D3" s="30"/>
      <c r="E3" s="30"/>
    </row>
    <row r="4" spans="1:5" s="87" customFormat="1" ht="15.75" x14ac:dyDescent="0.25">
      <c r="A4" s="76"/>
      <c r="B4" s="115" t="s">
        <v>188</v>
      </c>
      <c r="C4" s="115"/>
      <c r="D4" s="115"/>
      <c r="E4" s="115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16" t="s">
        <v>1</v>
      </c>
      <c r="B6" s="119" t="s">
        <v>2</v>
      </c>
      <c r="C6" s="112" t="s">
        <v>185</v>
      </c>
      <c r="D6" s="112" t="s">
        <v>183</v>
      </c>
      <c r="E6" s="112" t="s">
        <v>127</v>
      </c>
    </row>
    <row r="7" spans="1:5" s="85" customFormat="1" ht="15" customHeight="1" x14ac:dyDescent="0.25">
      <c r="A7" s="117"/>
      <c r="B7" s="120"/>
      <c r="C7" s="113"/>
      <c r="D7" s="113"/>
      <c r="E7" s="113"/>
    </row>
    <row r="8" spans="1:5" s="85" customFormat="1" ht="25.5" customHeight="1" x14ac:dyDescent="0.25">
      <c r="A8" s="118"/>
      <c r="B8" s="121"/>
      <c r="C8" s="114"/>
      <c r="D8" s="114"/>
      <c r="E8" s="114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3945602.84</v>
      </c>
      <c r="D9" s="102">
        <f>D10+D11+D12+D13+D14+D15+D16+D17+D18+D19+D20+D21+D22+D23+D24+D25</f>
        <v>3961952.07</v>
      </c>
      <c r="E9" s="102">
        <f>D9/C9*100</f>
        <v>100.41436583110325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>
        <v>1040000</v>
      </c>
      <c r="D11" s="43">
        <v>1040550</v>
      </c>
      <c r="E11" s="43">
        <f t="shared" si="0"/>
        <v>100.05288461538461</v>
      </c>
    </row>
    <row r="12" spans="1:5" ht="30" customHeight="1" x14ac:dyDescent="0.25">
      <c r="A12" s="44" t="s">
        <v>9</v>
      </c>
      <c r="B12" s="11" t="s">
        <v>148</v>
      </c>
      <c r="C12" s="43">
        <v>6500</v>
      </c>
      <c r="D12" s="43">
        <v>6498.56</v>
      </c>
      <c r="E12" s="43">
        <f t="shared" si="0"/>
        <v>99.977846153846158</v>
      </c>
    </row>
    <row r="13" spans="1:5" ht="30" customHeight="1" x14ac:dyDescent="0.25">
      <c r="A13" s="42" t="s">
        <v>11</v>
      </c>
      <c r="B13" s="11" t="s">
        <v>149</v>
      </c>
      <c r="C13" s="43"/>
      <c r="D13" s="43"/>
      <c r="E13" s="43" t="e">
        <f t="shared" si="0"/>
        <v>#DIV/0!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3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>
        <v>75000</v>
      </c>
      <c r="D15" s="43">
        <v>77864.22</v>
      </c>
      <c r="E15" s="43">
        <f t="shared" si="0"/>
        <v>103.81895999999999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3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>
        <v>90000</v>
      </c>
      <c r="D17" s="43">
        <f>32320+1985.62+18423.38+49067.45+1140</f>
        <v>102936.45</v>
      </c>
      <c r="E17" s="43">
        <f t="shared" si="0"/>
        <v>114.37383333333332</v>
      </c>
    </row>
    <row r="18" spans="1:5" ht="30" customHeight="1" x14ac:dyDescent="0.25">
      <c r="A18" s="42" t="s">
        <v>25</v>
      </c>
      <c r="B18" s="11" t="s">
        <v>34</v>
      </c>
      <c r="C18" s="43">
        <v>8500</v>
      </c>
      <c r="D18" s="43">
        <v>8500</v>
      </c>
      <c r="E18" s="43">
        <f t="shared" si="0"/>
        <v>100</v>
      </c>
    </row>
    <row r="19" spans="1:5" ht="30" customHeight="1" x14ac:dyDescent="0.25">
      <c r="A19" s="42" t="s">
        <v>27</v>
      </c>
      <c r="B19" s="11" t="s">
        <v>36</v>
      </c>
      <c r="C19" s="43">
        <v>2725602.84</v>
      </c>
      <c r="D19" s="43">
        <v>2725602.84</v>
      </c>
      <c r="E19" s="43">
        <f t="shared" si="0"/>
        <v>100</v>
      </c>
    </row>
    <row r="20" spans="1:5" ht="30" hidden="1" customHeight="1" x14ac:dyDescent="0.25">
      <c r="A20" s="42" t="s">
        <v>29</v>
      </c>
      <c r="B20" s="11"/>
      <c r="C20" s="43"/>
      <c r="D20" s="43"/>
      <c r="E20" s="43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3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3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3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3" t="e">
        <f t="shared" si="0"/>
        <v>#DIV/0!</v>
      </c>
    </row>
    <row r="25" spans="1:5" ht="30" hidden="1" customHeight="1" x14ac:dyDescent="0.25">
      <c r="A25" s="42" t="s">
        <v>153</v>
      </c>
      <c r="B25" s="11"/>
      <c r="C25" s="43"/>
      <c r="D25" s="43"/>
      <c r="E25" s="43" t="e">
        <f t="shared" si="0"/>
        <v>#DIV/0!</v>
      </c>
    </row>
    <row r="26" spans="1:5" s="85" customFormat="1" ht="30" customHeight="1" x14ac:dyDescent="0.25">
      <c r="A26" s="116" t="s">
        <v>1</v>
      </c>
      <c r="B26" s="119" t="s">
        <v>2</v>
      </c>
      <c r="C26" s="112" t="s">
        <v>185</v>
      </c>
      <c r="D26" s="112" t="s">
        <v>183</v>
      </c>
      <c r="E26" s="112" t="s">
        <v>127</v>
      </c>
    </row>
    <row r="27" spans="1:5" s="85" customFormat="1" ht="25.5" customHeight="1" x14ac:dyDescent="0.25">
      <c r="A27" s="117"/>
      <c r="B27" s="120"/>
      <c r="C27" s="113"/>
      <c r="D27" s="113"/>
      <c r="E27" s="113"/>
    </row>
    <row r="28" spans="1:5" s="85" customFormat="1" ht="30" hidden="1" customHeight="1" x14ac:dyDescent="0.25">
      <c r="A28" s="118"/>
      <c r="B28" s="121"/>
      <c r="C28" s="114"/>
      <c r="D28" s="114"/>
      <c r="E28" s="114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4861887.96</v>
      </c>
      <c r="D29" s="102">
        <f>D31+D48+D99+D101+D106+D110+D127+D131+D108</f>
        <v>4744783.93</v>
      </c>
      <c r="E29" s="102">
        <f>D29/C29*100</f>
        <v>97.591387729140507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87100</v>
      </c>
      <c r="D31" s="61">
        <f t="shared" ref="D31" si="1">D32+D33+D34+D35+D36+D37+D38+D39+D40+D41+D42+D43+D44+D45+D46+D47</f>
        <v>90842.43</v>
      </c>
      <c r="E31" s="61">
        <f>D31/C31*100</f>
        <v>104.29670493685418</v>
      </c>
    </row>
    <row r="32" spans="1:5" s="84" customFormat="1" ht="30" customHeight="1" x14ac:dyDescent="0.25">
      <c r="A32" s="51"/>
      <c r="B32" s="22" t="s">
        <v>41</v>
      </c>
      <c r="C32" s="43">
        <v>18000</v>
      </c>
      <c r="D32" s="43">
        <v>15813.8</v>
      </c>
      <c r="E32" s="43">
        <f t="shared" ref="E32:E47" si="2">D32/C32*100</f>
        <v>87.854444444444439</v>
      </c>
    </row>
    <row r="33" spans="1:5" s="84" customFormat="1" ht="30" customHeight="1" x14ac:dyDescent="0.25">
      <c r="A33" s="51"/>
      <c r="B33" s="22" t="s">
        <v>42</v>
      </c>
      <c r="C33" s="43">
        <v>1200</v>
      </c>
      <c r="D33" s="43">
        <v>1085.29</v>
      </c>
      <c r="E33" s="43">
        <f t="shared" si="2"/>
        <v>90.44083333333333</v>
      </c>
    </row>
    <row r="34" spans="1:5" ht="30" customHeight="1" x14ac:dyDescent="0.25">
      <c r="A34" s="12" t="s">
        <v>1</v>
      </c>
      <c r="B34" s="11" t="s">
        <v>43</v>
      </c>
      <c r="C34" s="43">
        <v>600</v>
      </c>
      <c r="D34" s="43">
        <f>355.98+129</f>
        <v>484.98</v>
      </c>
      <c r="E34" s="43">
        <f t="shared" si="2"/>
        <v>80.83</v>
      </c>
    </row>
    <row r="35" spans="1:5" ht="30" customHeight="1" x14ac:dyDescent="0.25">
      <c r="A35" s="12"/>
      <c r="B35" s="11" t="s">
        <v>44</v>
      </c>
      <c r="C35" s="43">
        <v>18000</v>
      </c>
      <c r="D35" s="43">
        <v>21543.74</v>
      </c>
      <c r="E35" s="43">
        <f t="shared" si="2"/>
        <v>119.68744444444445</v>
      </c>
    </row>
    <row r="36" spans="1:5" ht="30" customHeight="1" x14ac:dyDescent="0.25">
      <c r="A36" s="12"/>
      <c r="B36" s="11" t="s">
        <v>45</v>
      </c>
      <c r="C36" s="43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>
        <v>1000</v>
      </c>
      <c r="D37" s="43">
        <v>891.5</v>
      </c>
      <c r="E37" s="43">
        <f t="shared" si="2"/>
        <v>89.149999999999991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v>5000</v>
      </c>
      <c r="D39" s="43">
        <v>9940.15</v>
      </c>
      <c r="E39" s="43">
        <f t="shared" si="2"/>
        <v>198.803</v>
      </c>
    </row>
    <row r="40" spans="1:5" ht="30" customHeight="1" x14ac:dyDescent="0.25">
      <c r="A40" s="12"/>
      <c r="B40" s="11" t="s">
        <v>49</v>
      </c>
      <c r="C40" s="43">
        <v>1300</v>
      </c>
      <c r="D40" s="43">
        <v>1266</v>
      </c>
      <c r="E40" s="43">
        <f t="shared" si="2"/>
        <v>97.384615384615387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>
        <v>0</v>
      </c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/>
      <c r="D44" s="43"/>
      <c r="E44" s="43" t="e">
        <f t="shared" si="2"/>
        <v>#DIV/0!</v>
      </c>
    </row>
    <row r="45" spans="1:5" ht="30" customHeight="1" x14ac:dyDescent="0.25">
      <c r="A45" s="12"/>
      <c r="B45" s="11" t="s">
        <v>155</v>
      </c>
      <c r="C45" s="43">
        <v>0</v>
      </c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>
        <v>42000</v>
      </c>
      <c r="D47" s="43">
        <v>39816.97</v>
      </c>
      <c r="E47" s="43">
        <f t="shared" si="2"/>
        <v>94.802309523809527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389350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319290.5</v>
      </c>
      <c r="E48" s="61">
        <f>D48/C48*100</f>
        <v>82.00603570052651</v>
      </c>
    </row>
    <row r="49" spans="1:5" ht="30" customHeight="1" x14ac:dyDescent="0.25">
      <c r="A49" s="12"/>
      <c r="B49" s="11" t="s">
        <v>54</v>
      </c>
      <c r="C49" s="43">
        <v>8000</v>
      </c>
      <c r="D49" s="43">
        <v>8840.1</v>
      </c>
      <c r="E49" s="43">
        <f t="shared" ref="E49:E98" si="4">D49/C49*100</f>
        <v>110.50125</v>
      </c>
    </row>
    <row r="50" spans="1:5" ht="30" customHeight="1" x14ac:dyDescent="0.25">
      <c r="A50" s="12"/>
      <c r="B50" s="11" t="s">
        <v>55</v>
      </c>
      <c r="C50" s="43">
        <v>7000</v>
      </c>
      <c r="D50" s="43">
        <v>6230</v>
      </c>
      <c r="E50" s="43">
        <f t="shared" si="4"/>
        <v>89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4"/>
        <v>#DIV/0!</v>
      </c>
    </row>
    <row r="52" spans="1:5" ht="30" customHeight="1" x14ac:dyDescent="0.25">
      <c r="A52" s="12"/>
      <c r="B52" s="11" t="s">
        <v>57</v>
      </c>
      <c r="C52" s="43">
        <v>3500</v>
      </c>
      <c r="D52" s="43">
        <v>3000</v>
      </c>
      <c r="E52" s="43">
        <f t="shared" si="4"/>
        <v>85.714285714285708</v>
      </c>
    </row>
    <row r="53" spans="1:5" s="92" customFormat="1" ht="30" customHeight="1" x14ac:dyDescent="0.25">
      <c r="A53" s="12"/>
      <c r="B53" s="11" t="s">
        <v>58</v>
      </c>
      <c r="C53" s="43"/>
      <c r="D53" s="43"/>
      <c r="E53" s="43" t="e">
        <f t="shared" si="4"/>
        <v>#DIV/0!</v>
      </c>
    </row>
    <row r="54" spans="1:5" ht="30" customHeight="1" x14ac:dyDescent="0.25">
      <c r="A54" s="12"/>
      <c r="B54" s="11" t="s">
        <v>59</v>
      </c>
      <c r="C54" s="43">
        <v>1100</v>
      </c>
      <c r="D54" s="43">
        <v>1290</v>
      </c>
      <c r="E54" s="43">
        <f t="shared" si="4"/>
        <v>117.27272727272727</v>
      </c>
    </row>
    <row r="55" spans="1:5" ht="30" customHeight="1" x14ac:dyDescent="0.25">
      <c r="A55" s="12"/>
      <c r="B55" s="23" t="s">
        <v>60</v>
      </c>
      <c r="C55" s="43">
        <v>32000</v>
      </c>
      <c r="D55" s="43">
        <v>35649.35</v>
      </c>
      <c r="E55" s="43">
        <f t="shared" si="4"/>
        <v>111.40421875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4"/>
        <v>#DIV/0!</v>
      </c>
    </row>
    <row r="57" spans="1:5" ht="30" customHeight="1" x14ac:dyDescent="0.25">
      <c r="A57" s="12"/>
      <c r="B57" s="11" t="s">
        <v>62</v>
      </c>
      <c r="C57" s="43">
        <v>24000</v>
      </c>
      <c r="D57" s="43">
        <v>23486.5</v>
      </c>
      <c r="E57" s="43">
        <f t="shared" si="4"/>
        <v>97.860416666666666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63</v>
      </c>
      <c r="C60" s="43">
        <v>5500</v>
      </c>
      <c r="D60" s="43">
        <v>5000</v>
      </c>
      <c r="E60" s="43">
        <f t="shared" si="4"/>
        <v>90.909090909090907</v>
      </c>
    </row>
    <row r="61" spans="1:5" ht="30" customHeight="1" x14ac:dyDescent="0.25">
      <c r="A61" s="12"/>
      <c r="B61" s="11" t="s">
        <v>64</v>
      </c>
      <c r="C61" s="43"/>
      <c r="D61" s="43"/>
      <c r="E61" s="43" t="e">
        <f t="shared" si="4"/>
        <v>#DIV/0!</v>
      </c>
    </row>
    <row r="62" spans="1:5" ht="30" customHeight="1" x14ac:dyDescent="0.25">
      <c r="A62" s="12"/>
      <c r="B62" s="11" t="s">
        <v>65</v>
      </c>
      <c r="C62" s="43">
        <v>700</v>
      </c>
      <c r="D62" s="43">
        <v>520.87</v>
      </c>
      <c r="E62" s="43">
        <f t="shared" si="4"/>
        <v>74.41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66</v>
      </c>
      <c r="C65" s="43">
        <v>6500</v>
      </c>
      <c r="D65" s="43">
        <v>7647.16</v>
      </c>
      <c r="E65" s="43">
        <f t="shared" si="4"/>
        <v>117.64861538461537</v>
      </c>
    </row>
    <row r="66" spans="1:5" ht="30" customHeight="1" x14ac:dyDescent="0.25">
      <c r="A66" s="12"/>
      <c r="B66" s="11" t="s">
        <v>67</v>
      </c>
      <c r="C66" s="43">
        <v>250</v>
      </c>
      <c r="D66" s="43">
        <v>368.52</v>
      </c>
      <c r="E66" s="43">
        <f t="shared" si="4"/>
        <v>147.40799999999999</v>
      </c>
    </row>
    <row r="67" spans="1:5" ht="30" customHeight="1" x14ac:dyDescent="0.25">
      <c r="A67" s="12"/>
      <c r="B67" s="11" t="s">
        <v>157</v>
      </c>
      <c r="C67" s="43">
        <v>0</v>
      </c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4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70</v>
      </c>
      <c r="C71" s="43">
        <v>300</v>
      </c>
      <c r="D71" s="43">
        <v>252</v>
      </c>
      <c r="E71" s="43">
        <f t="shared" si="4"/>
        <v>84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72</v>
      </c>
      <c r="C73" s="43">
        <v>350</v>
      </c>
      <c r="D73" s="43">
        <v>330</v>
      </c>
      <c r="E73" s="43">
        <f t="shared" si="4"/>
        <v>94.285714285714278</v>
      </c>
    </row>
    <row r="74" spans="1:5" ht="30" customHeight="1" x14ac:dyDescent="0.25">
      <c r="A74" s="12"/>
      <c r="B74" s="11" t="s">
        <v>73</v>
      </c>
      <c r="C74" s="43">
        <v>0</v>
      </c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77</v>
      </c>
      <c r="C78" s="43">
        <v>10000</v>
      </c>
      <c r="D78" s="43">
        <v>9610.81</v>
      </c>
      <c r="E78" s="43">
        <f t="shared" si="4"/>
        <v>96.108099999999993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4"/>
        <v>#DIV/0!</v>
      </c>
    </row>
    <row r="81" spans="1:5" ht="30" customHeight="1" x14ac:dyDescent="0.25">
      <c r="A81" s="12"/>
      <c r="B81" s="11" t="s">
        <v>159</v>
      </c>
      <c r="C81" s="43">
        <v>100000</v>
      </c>
      <c r="D81" s="43">
        <f>20260+22800</f>
        <v>43060</v>
      </c>
      <c r="E81" s="43">
        <f t="shared" si="4"/>
        <v>43.059999999999995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4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4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4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4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4"/>
        <v>#DIV/0!</v>
      </c>
    </row>
    <row r="87" spans="1:5" ht="30" customHeight="1" x14ac:dyDescent="0.25">
      <c r="A87" s="12"/>
      <c r="B87" s="11" t="s">
        <v>163</v>
      </c>
      <c r="C87" s="43">
        <v>70000</v>
      </c>
      <c r="D87" s="43">
        <v>66858.19</v>
      </c>
      <c r="E87" s="43">
        <f t="shared" si="4"/>
        <v>95.511700000000005</v>
      </c>
    </row>
    <row r="88" spans="1:5" ht="30" customHeight="1" x14ac:dyDescent="0.25">
      <c r="A88" s="12"/>
      <c r="B88" s="11" t="s">
        <v>164</v>
      </c>
      <c r="C88" s="43">
        <v>0</v>
      </c>
      <c r="D88" s="43"/>
      <c r="E88" s="43" t="e">
        <f t="shared" si="4"/>
        <v>#DIV/0!</v>
      </c>
    </row>
    <row r="89" spans="1:5" ht="30" customHeight="1" x14ac:dyDescent="0.25">
      <c r="A89" s="12"/>
      <c r="B89" s="11" t="s">
        <v>165</v>
      </c>
      <c r="C89" s="43"/>
      <c r="D89" s="43"/>
      <c r="E89" s="43" t="e">
        <f t="shared" si="4"/>
        <v>#DIV/0!</v>
      </c>
    </row>
    <row r="90" spans="1:5" ht="30" customHeight="1" x14ac:dyDescent="0.25">
      <c r="A90" s="12"/>
      <c r="B90" s="11" t="s">
        <v>166</v>
      </c>
      <c r="C90" s="43">
        <v>0</v>
      </c>
      <c r="D90" s="43"/>
      <c r="E90" s="43" t="e">
        <f t="shared" si="4"/>
        <v>#DIV/0!</v>
      </c>
    </row>
    <row r="91" spans="1:5" ht="30" customHeight="1" x14ac:dyDescent="0.25">
      <c r="A91" s="12"/>
      <c r="B91" s="11" t="s">
        <v>167</v>
      </c>
      <c r="C91" s="43">
        <v>30000</v>
      </c>
      <c r="D91" s="43">
        <v>23980</v>
      </c>
      <c r="E91" s="43">
        <f t="shared" si="4"/>
        <v>79.933333333333337</v>
      </c>
    </row>
    <row r="92" spans="1:5" ht="30" customHeight="1" x14ac:dyDescent="0.25">
      <c r="A92" s="12"/>
      <c r="B92" s="11" t="s">
        <v>168</v>
      </c>
      <c r="C92" s="43">
        <v>90000</v>
      </c>
      <c r="D92" s="43">
        <v>83055</v>
      </c>
      <c r="E92" s="43">
        <f t="shared" si="4"/>
        <v>92.283333333333331</v>
      </c>
    </row>
    <row r="93" spans="1:5" ht="30" customHeight="1" x14ac:dyDescent="0.25">
      <c r="A93" s="12"/>
      <c r="B93" s="11" t="s">
        <v>169</v>
      </c>
      <c r="C93" s="43"/>
      <c r="D93" s="43"/>
      <c r="E93" s="43" t="e">
        <f t="shared" si="4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4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3" t="e">
        <f t="shared" si="4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93</v>
      </c>
      <c r="C97" s="43">
        <v>150</v>
      </c>
      <c r="D97" s="43">
        <v>112</v>
      </c>
      <c r="E97" s="43">
        <f t="shared" si="4"/>
        <v>74.666666666666671</v>
      </c>
    </row>
    <row r="98" spans="1:5" ht="30" customHeight="1" x14ac:dyDescent="0.25">
      <c r="A98" s="12"/>
      <c r="B98" s="11" t="s">
        <v>131</v>
      </c>
      <c r="C98" s="43"/>
      <c r="D98" s="43"/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94</v>
      </c>
      <c r="C99" s="61">
        <f>C100</f>
        <v>1205000</v>
      </c>
      <c r="D99" s="61">
        <f t="shared" ref="D99" si="5">D100</f>
        <v>1194222.3700000001</v>
      </c>
      <c r="E99" s="61">
        <f>D99/C99*100</f>
        <v>99.105590871369316</v>
      </c>
    </row>
    <row r="100" spans="1:5" ht="30" customHeight="1" x14ac:dyDescent="0.25">
      <c r="A100" s="12" t="s">
        <v>1</v>
      </c>
      <c r="B100" s="11" t="s">
        <v>95</v>
      </c>
      <c r="C100" s="43">
        <v>1205000</v>
      </c>
      <c r="D100" s="43">
        <f>769186.66+254473.02+170562.69</f>
        <v>1194222.3700000001</v>
      </c>
      <c r="E100" s="43">
        <f t="shared" ref="E100:E109" si="6">D100/C100*100</f>
        <v>99.105590871369316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2817750.5100000002</v>
      </c>
      <c r="D101" s="61">
        <f>D102+D103+D104+D105</f>
        <v>2817750.56</v>
      </c>
      <c r="E101" s="61">
        <f>D101/C101*100</f>
        <v>100.0000017744651</v>
      </c>
    </row>
    <row r="102" spans="1:5" s="92" customFormat="1" ht="30" customHeight="1" x14ac:dyDescent="0.25">
      <c r="A102" s="12"/>
      <c r="B102" s="11" t="s">
        <v>97</v>
      </c>
      <c r="C102" s="43">
        <v>12202.2</v>
      </c>
      <c r="D102" s="43">
        <v>12202.2</v>
      </c>
      <c r="E102" s="43">
        <f t="shared" si="6"/>
        <v>100</v>
      </c>
    </row>
    <row r="103" spans="1:5" s="92" customFormat="1" ht="30" customHeight="1" x14ac:dyDescent="0.25">
      <c r="A103" s="12"/>
      <c r="B103" s="11" t="s">
        <v>98</v>
      </c>
      <c r="C103" s="43">
        <v>73707.759999999995</v>
      </c>
      <c r="D103" s="43">
        <v>73707.759999999995</v>
      </c>
      <c r="E103" s="43">
        <f t="shared" si="6"/>
        <v>100</v>
      </c>
    </row>
    <row r="104" spans="1:5" s="92" customFormat="1" ht="30" customHeight="1" x14ac:dyDescent="0.25">
      <c r="A104" s="12"/>
      <c r="B104" s="11" t="s">
        <v>176</v>
      </c>
      <c r="C104" s="43">
        <v>2713775.64</v>
      </c>
      <c r="D104" s="43">
        <v>2713775.64</v>
      </c>
      <c r="E104" s="43">
        <f t="shared" si="6"/>
        <v>100</v>
      </c>
    </row>
    <row r="105" spans="1:5" s="91" customFormat="1" ht="30" customHeight="1" x14ac:dyDescent="0.25">
      <c r="A105" s="12"/>
      <c r="B105" s="11" t="s">
        <v>99</v>
      </c>
      <c r="C105" s="43">
        <v>18064.91</v>
      </c>
      <c r="D105" s="43">
        <f>12419.04+3569.08+2076.84</f>
        <v>18064.96</v>
      </c>
      <c r="E105" s="43">
        <f t="shared" si="6"/>
        <v>100.00027677967948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40000</v>
      </c>
      <c r="D106" s="61">
        <f t="shared" ref="D106" si="7">D107</f>
        <v>21384.68</v>
      </c>
      <c r="E106" s="53">
        <f t="shared" si="6"/>
        <v>53.4617</v>
      </c>
    </row>
    <row r="107" spans="1:5" ht="30" customHeight="1" x14ac:dyDescent="0.25">
      <c r="A107" s="46"/>
      <c r="B107" s="20" t="s">
        <v>101</v>
      </c>
      <c r="C107" s="43">
        <v>40000</v>
      </c>
      <c r="D107" s="43">
        <v>21384.68</v>
      </c>
      <c r="E107" s="43">
        <f t="shared" si="6"/>
        <v>53.4617</v>
      </c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49067.45</v>
      </c>
      <c r="D108" s="62">
        <f>D109</f>
        <v>49067.45</v>
      </c>
      <c r="E108" s="41">
        <f t="shared" si="6"/>
        <v>100</v>
      </c>
    </row>
    <row r="109" spans="1:5" s="8" customFormat="1" ht="56.25" customHeight="1" x14ac:dyDescent="0.25">
      <c r="A109" s="42"/>
      <c r="B109" s="20" t="s">
        <v>179</v>
      </c>
      <c r="C109" s="43">
        <v>49067.45</v>
      </c>
      <c r="D109" s="43">
        <v>49067.45</v>
      </c>
      <c r="E109" s="43">
        <f t="shared" si="6"/>
        <v>100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200100</v>
      </c>
      <c r="D110" s="61">
        <f t="shared" ref="D110" si="8">D111+D112+D113+D114+D115+D116+D117+D118+D119+D120+D121+D122+D123+D124+D125+D126</f>
        <v>191039.41999999998</v>
      </c>
      <c r="E110" s="61">
        <f>D110/C110*100</f>
        <v>95.471974012993499</v>
      </c>
    </row>
    <row r="111" spans="1:5" ht="30" customHeight="1" x14ac:dyDescent="0.25">
      <c r="A111" s="12"/>
      <c r="B111" s="11" t="s">
        <v>103</v>
      </c>
      <c r="C111" s="43">
        <v>1500</v>
      </c>
      <c r="D111" s="43">
        <v>2693.81</v>
      </c>
      <c r="E111" s="43">
        <f t="shared" ref="E111:E135" si="9">D111/C111*100</f>
        <v>179.58733333333333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9"/>
        <v>#DIV/0!</v>
      </c>
    </row>
    <row r="113" spans="1:5" ht="30" customHeight="1" x14ac:dyDescent="0.25">
      <c r="A113" s="12"/>
      <c r="B113" s="11" t="s">
        <v>105</v>
      </c>
      <c r="C113" s="43">
        <v>41200</v>
      </c>
      <c r="D113" s="43">
        <v>40302</v>
      </c>
      <c r="E113" s="43">
        <f t="shared" si="9"/>
        <v>97.820388349514559</v>
      </c>
    </row>
    <row r="114" spans="1:5" ht="30" customHeight="1" x14ac:dyDescent="0.25">
      <c r="A114" s="12" t="s">
        <v>1</v>
      </c>
      <c r="B114" s="11" t="s">
        <v>106</v>
      </c>
      <c r="C114" s="49">
        <v>126000</v>
      </c>
      <c r="D114" s="43">
        <f>12326+96300+5000+10053.75</f>
        <v>123679.75</v>
      </c>
      <c r="E114" s="43">
        <f t="shared" si="9"/>
        <v>98.158531746031741</v>
      </c>
    </row>
    <row r="115" spans="1:5" ht="30" customHeight="1" x14ac:dyDescent="0.25">
      <c r="A115" s="12"/>
      <c r="B115" s="11" t="s">
        <v>107</v>
      </c>
      <c r="C115" s="43">
        <v>4200</v>
      </c>
      <c r="D115" s="43"/>
      <c r="E115" s="43">
        <f t="shared" si="9"/>
        <v>0</v>
      </c>
    </row>
    <row r="116" spans="1:5" ht="30" customHeight="1" x14ac:dyDescent="0.25">
      <c r="A116" s="12"/>
      <c r="B116" s="11" t="s">
        <v>108</v>
      </c>
      <c r="C116" s="43">
        <v>15000</v>
      </c>
      <c r="D116" s="43">
        <v>14613.86</v>
      </c>
      <c r="E116" s="43">
        <f t="shared" si="9"/>
        <v>97.425733333333341</v>
      </c>
    </row>
    <row r="117" spans="1:5" ht="30" customHeight="1" x14ac:dyDescent="0.25">
      <c r="A117" s="12"/>
      <c r="B117" s="11" t="s">
        <v>109</v>
      </c>
      <c r="C117" s="43">
        <v>2500</v>
      </c>
      <c r="D117" s="43">
        <v>2310</v>
      </c>
      <c r="E117" s="43">
        <f t="shared" si="9"/>
        <v>92.4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9"/>
        <v>#DIV/0!</v>
      </c>
    </row>
    <row r="119" spans="1:5" ht="30" customHeight="1" x14ac:dyDescent="0.25">
      <c r="A119" s="12"/>
      <c r="B119" s="11" t="s">
        <v>111</v>
      </c>
      <c r="C119" s="43">
        <v>6000</v>
      </c>
      <c r="D119" s="43">
        <f>3856+369</f>
        <v>4225</v>
      </c>
      <c r="E119" s="43">
        <f t="shared" si="9"/>
        <v>70.416666666666671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9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9"/>
        <v>#DIV/0!</v>
      </c>
    </row>
    <row r="122" spans="1:5" ht="30" customHeight="1" x14ac:dyDescent="0.25">
      <c r="A122" s="12"/>
      <c r="B122" s="11" t="s">
        <v>114</v>
      </c>
      <c r="C122" s="43">
        <v>2900</v>
      </c>
      <c r="D122" s="43">
        <v>2880</v>
      </c>
      <c r="E122" s="43">
        <f t="shared" si="9"/>
        <v>99.310344827586206</v>
      </c>
    </row>
    <row r="123" spans="1:5" ht="30" customHeight="1" x14ac:dyDescent="0.25">
      <c r="A123" s="12"/>
      <c r="B123" s="11" t="s">
        <v>115</v>
      </c>
      <c r="C123" s="43">
        <v>200</v>
      </c>
      <c r="D123" s="43"/>
      <c r="E123" s="43">
        <f t="shared" si="9"/>
        <v>0</v>
      </c>
    </row>
    <row r="124" spans="1:5" ht="30" customHeight="1" x14ac:dyDescent="0.25">
      <c r="A124" s="12"/>
      <c r="B124" s="11" t="s">
        <v>116</v>
      </c>
      <c r="C124" s="43">
        <v>100</v>
      </c>
      <c r="D124" s="43">
        <v>335</v>
      </c>
      <c r="E124" s="43">
        <f t="shared" si="9"/>
        <v>335</v>
      </c>
    </row>
    <row r="125" spans="1:5" ht="30" customHeight="1" x14ac:dyDescent="0.25">
      <c r="A125" s="12"/>
      <c r="B125" s="11" t="s">
        <v>173</v>
      </c>
      <c r="C125" s="43"/>
      <c r="D125" s="43"/>
      <c r="E125" s="43" t="e">
        <f t="shared" si="9"/>
        <v>#DIV/0!</v>
      </c>
    </row>
    <row r="126" spans="1:5" ht="30" customHeight="1" x14ac:dyDescent="0.25">
      <c r="A126" s="12"/>
      <c r="B126" s="11" t="s">
        <v>118</v>
      </c>
      <c r="C126" s="43">
        <v>500</v>
      </c>
      <c r="D126" s="43"/>
      <c r="E126" s="43">
        <f t="shared" si="9"/>
        <v>0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3520</v>
      </c>
      <c r="D127" s="67">
        <f>D128+D129+D130</f>
        <v>3275.6</v>
      </c>
      <c r="E127" s="53">
        <f t="shared" si="9"/>
        <v>93.056818181818173</v>
      </c>
    </row>
    <row r="128" spans="1:5" ht="30" customHeight="1" x14ac:dyDescent="0.25">
      <c r="A128" s="12"/>
      <c r="B128" s="11" t="s">
        <v>120</v>
      </c>
      <c r="C128" s="43">
        <v>20</v>
      </c>
      <c r="D128" s="43"/>
      <c r="E128" s="43">
        <f t="shared" si="9"/>
        <v>0</v>
      </c>
    </row>
    <row r="129" spans="1:5" ht="30" customHeight="1" x14ac:dyDescent="0.25">
      <c r="A129" s="12"/>
      <c r="B129" s="11" t="s">
        <v>174</v>
      </c>
      <c r="C129" s="43">
        <v>3500</v>
      </c>
      <c r="D129" s="43">
        <v>3275.6</v>
      </c>
      <c r="E129" s="43">
        <f t="shared" si="9"/>
        <v>93.588571428571427</v>
      </c>
    </row>
    <row r="130" spans="1:5" ht="30" customHeight="1" x14ac:dyDescent="0.25">
      <c r="A130" s="12"/>
      <c r="B130" s="11" t="s">
        <v>175</v>
      </c>
      <c r="C130" s="43"/>
      <c r="D130" s="43"/>
      <c r="E130" s="43" t="e">
        <f t="shared" ref="E130" si="10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70000</v>
      </c>
      <c r="D131" s="67">
        <f t="shared" ref="D131" si="11">D132+D133+D134+D135</f>
        <v>57910.92</v>
      </c>
      <c r="E131" s="53">
        <f t="shared" si="9"/>
        <v>82.729885714285714</v>
      </c>
    </row>
    <row r="132" spans="1:5" s="84" customFormat="1" ht="30" customHeight="1" x14ac:dyDescent="0.25">
      <c r="A132" s="54"/>
      <c r="B132" s="22" t="s">
        <v>123</v>
      </c>
      <c r="C132" s="43">
        <v>20000</v>
      </c>
      <c r="D132" s="43">
        <v>8843.4699999999993</v>
      </c>
      <c r="E132" s="43">
        <f t="shared" si="9"/>
        <v>44.217349999999996</v>
      </c>
    </row>
    <row r="133" spans="1:5" ht="51" customHeight="1" x14ac:dyDescent="0.25">
      <c r="A133" s="12"/>
      <c r="B133" s="11" t="s">
        <v>124</v>
      </c>
      <c r="C133" s="43">
        <v>50000</v>
      </c>
      <c r="D133" s="43">
        <v>49067.45</v>
      </c>
      <c r="E133" s="43">
        <f t="shared" si="9"/>
        <v>98.134899999999988</v>
      </c>
    </row>
    <row r="134" spans="1:5" ht="30" customHeight="1" x14ac:dyDescent="0.25">
      <c r="A134" s="12"/>
      <c r="B134" s="11" t="s">
        <v>125</v>
      </c>
      <c r="C134" s="43"/>
      <c r="D134" s="43"/>
      <c r="E134" s="43" t="e">
        <f t="shared" si="9"/>
        <v>#DIV/0!</v>
      </c>
    </row>
    <row r="135" spans="1:5" ht="30" customHeight="1" x14ac:dyDescent="0.25">
      <c r="A135" s="12"/>
      <c r="B135" s="11" t="s">
        <v>126</v>
      </c>
      <c r="C135" s="43"/>
      <c r="D135" s="43"/>
      <c r="E135" s="43" t="e">
        <f t="shared" si="9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2">C9-C29</f>
        <v>-916285.12000000011</v>
      </c>
      <c r="D136" s="31">
        <f t="shared" si="12"/>
        <v>-782831.85999999987</v>
      </c>
      <c r="E136" s="13">
        <f>D136/C136*100</f>
        <v>85.435400282392422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36"/>
  <sheetViews>
    <sheetView workbookViewId="0">
      <selection activeCell="M14" sqref="M14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6384" width="9.140625" style="55"/>
  </cols>
  <sheetData>
    <row r="1" spans="1:5" x14ac:dyDescent="0.25">
      <c r="A1" s="34"/>
      <c r="B1" s="35"/>
      <c r="C1" s="36"/>
      <c r="D1" s="36"/>
      <c r="E1" s="37"/>
    </row>
    <row r="2" spans="1:5" s="87" customFormat="1" x14ac:dyDescent="0.25">
      <c r="A2" s="73"/>
      <c r="B2" s="18" t="s">
        <v>145</v>
      </c>
      <c r="C2" s="74"/>
      <c r="D2" s="74"/>
      <c r="E2" s="75"/>
    </row>
    <row r="3" spans="1:5" s="87" customFormat="1" ht="15.75" x14ac:dyDescent="0.25">
      <c r="A3" s="76" t="s">
        <v>1</v>
      </c>
      <c r="B3" s="99" t="s">
        <v>180</v>
      </c>
      <c r="C3" s="30"/>
      <c r="D3" s="30"/>
      <c r="E3" s="30"/>
    </row>
    <row r="4" spans="1:5" s="87" customFormat="1" ht="15.75" x14ac:dyDescent="0.25">
      <c r="A4" s="76"/>
      <c r="B4" s="115" t="s">
        <v>189</v>
      </c>
      <c r="C4" s="115"/>
      <c r="D4" s="115"/>
      <c r="E4" s="115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16" t="s">
        <v>1</v>
      </c>
      <c r="B6" s="119" t="s">
        <v>2</v>
      </c>
      <c r="C6" s="112" t="s">
        <v>185</v>
      </c>
      <c r="D6" s="112" t="s">
        <v>183</v>
      </c>
      <c r="E6" s="112" t="s">
        <v>127</v>
      </c>
    </row>
    <row r="7" spans="1:5" s="85" customFormat="1" ht="15" customHeight="1" x14ac:dyDescent="0.25">
      <c r="A7" s="117"/>
      <c r="B7" s="120"/>
      <c r="C7" s="113"/>
      <c r="D7" s="113"/>
      <c r="E7" s="113"/>
    </row>
    <row r="8" spans="1:5" s="85" customFormat="1" ht="25.5" customHeight="1" x14ac:dyDescent="0.25">
      <c r="A8" s="118"/>
      <c r="B8" s="121"/>
      <c r="C8" s="114"/>
      <c r="D8" s="114"/>
      <c r="E8" s="114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454928.4</v>
      </c>
      <c r="D9" s="102">
        <f>D10+D11+D12+D13+D14+D15+D16+D17+D18+D19+D20+D21+D22+D23+D24+D25</f>
        <v>508363.11</v>
      </c>
      <c r="E9" s="102">
        <f>D9/C9*100</f>
        <v>111.74574064841852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9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9" t="e">
        <f t="shared" si="0"/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9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>
        <v>320000</v>
      </c>
      <c r="D13" s="43">
        <f>182623.48+187784.53</f>
        <v>370408.01</v>
      </c>
      <c r="E13" s="49">
        <f t="shared" si="0"/>
        <v>115.752503125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9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9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9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9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>
        <v>250</v>
      </c>
      <c r="D18" s="43">
        <v>3276.7</v>
      </c>
      <c r="E18" s="49">
        <f t="shared" si="0"/>
        <v>1310.68</v>
      </c>
    </row>
    <row r="19" spans="1:5" ht="30" customHeight="1" x14ac:dyDescent="0.25">
      <c r="A19" s="42" t="s">
        <v>27</v>
      </c>
      <c r="B19" s="11" t="s">
        <v>36</v>
      </c>
      <c r="C19" s="43">
        <v>134678.39999999999</v>
      </c>
      <c r="D19" s="43">
        <v>134678.39999999999</v>
      </c>
      <c r="E19" s="49">
        <f t="shared" si="0"/>
        <v>100</v>
      </c>
    </row>
    <row r="20" spans="1:5" ht="30" hidden="1" customHeight="1" x14ac:dyDescent="0.25">
      <c r="A20" s="42" t="s">
        <v>29</v>
      </c>
      <c r="B20" s="11"/>
      <c r="C20" s="43"/>
      <c r="D20" s="43"/>
      <c r="E20" s="49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9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9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9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>
        <v>0</v>
      </c>
      <c r="D24" s="43"/>
      <c r="E24" s="49" t="e">
        <f t="shared" si="0"/>
        <v>#DIV/0!</v>
      </c>
    </row>
    <row r="25" spans="1:5" s="92" customFormat="1" ht="30" hidden="1" customHeight="1" x14ac:dyDescent="0.25">
      <c r="A25" s="42" t="s">
        <v>153</v>
      </c>
      <c r="B25" s="11"/>
      <c r="C25" s="43"/>
      <c r="D25" s="43"/>
      <c r="E25" s="49" t="e">
        <f t="shared" si="0"/>
        <v>#DIV/0!</v>
      </c>
    </row>
    <row r="26" spans="1:5" s="85" customFormat="1" ht="30" customHeight="1" x14ac:dyDescent="0.25">
      <c r="A26" s="116" t="s">
        <v>1</v>
      </c>
      <c r="B26" s="109" t="s">
        <v>37</v>
      </c>
      <c r="C26" s="112" t="s">
        <v>182</v>
      </c>
      <c r="D26" s="112" t="s">
        <v>183</v>
      </c>
      <c r="E26" s="112" t="s">
        <v>127</v>
      </c>
    </row>
    <row r="27" spans="1:5" s="85" customFormat="1" ht="25.5" customHeight="1" x14ac:dyDescent="0.25">
      <c r="A27" s="117"/>
      <c r="B27" s="110"/>
      <c r="C27" s="113"/>
      <c r="D27" s="113"/>
      <c r="E27" s="113"/>
    </row>
    <row r="28" spans="1:5" s="85" customFormat="1" ht="30" hidden="1" customHeight="1" x14ac:dyDescent="0.25">
      <c r="A28" s="118"/>
      <c r="B28" s="111"/>
      <c r="C28" s="114"/>
      <c r="D28" s="114"/>
      <c r="E28" s="114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334822.94</v>
      </c>
      <c r="D29" s="102">
        <f>D31+D48+D99+D101+D106+D110+D127+D131+D108</f>
        <v>353345.85</v>
      </c>
      <c r="E29" s="102">
        <f>D29/C29*100</f>
        <v>105.53215081380027</v>
      </c>
    </row>
    <row r="30" spans="1:5" s="85" customFormat="1" ht="30" customHeight="1" x14ac:dyDescent="0.25">
      <c r="A30" s="9"/>
      <c r="B30" s="88"/>
      <c r="C30" s="5"/>
      <c r="D30" s="5"/>
      <c r="E30" s="10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62020</v>
      </c>
      <c r="D31" s="61">
        <f t="shared" ref="D31" si="1">D32+D33+D34+D35+D36+D37+D38+D39+D40+D41+D42+D43+D44+D45+D46+D47</f>
        <v>63042.96</v>
      </c>
      <c r="E31" s="61">
        <f>D31/C31*100</f>
        <v>101.64940341825218</v>
      </c>
    </row>
    <row r="32" spans="1:5" s="84" customFormat="1" ht="30" customHeight="1" x14ac:dyDescent="0.25">
      <c r="A32" s="51"/>
      <c r="B32" s="22" t="s">
        <v>41</v>
      </c>
      <c r="C32" s="43">
        <v>4000</v>
      </c>
      <c r="D32" s="43">
        <v>3215.16</v>
      </c>
      <c r="E32" s="43">
        <f t="shared" ref="E32:E95" si="2">D32/C32*100</f>
        <v>80.379000000000005</v>
      </c>
    </row>
    <row r="33" spans="1:5" s="84" customFormat="1" ht="30" customHeight="1" x14ac:dyDescent="0.25">
      <c r="A33" s="51"/>
      <c r="B33" s="22" t="s">
        <v>42</v>
      </c>
      <c r="C33" s="43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3" t="e">
        <f t="shared" si="2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43">
        <v>20</v>
      </c>
      <c r="D36" s="43">
        <v>17</v>
      </c>
      <c r="E36" s="43">
        <f t="shared" si="2"/>
        <v>85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43">
        <v>7000</v>
      </c>
      <c r="D39" s="43">
        <v>8922.74</v>
      </c>
      <c r="E39" s="43">
        <f t="shared" si="2"/>
        <v>127.46771428571428</v>
      </c>
    </row>
    <row r="40" spans="1:5" ht="30" customHeight="1" x14ac:dyDescent="0.25">
      <c r="A40" s="12"/>
      <c r="B40" s="11" t="s">
        <v>49</v>
      </c>
      <c r="C40" s="43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3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v>51000</v>
      </c>
      <c r="D44" s="43">
        <v>50888.06</v>
      </c>
      <c r="E44" s="43">
        <f t="shared" si="2"/>
        <v>99.780509803921575</v>
      </c>
    </row>
    <row r="45" spans="1:5" ht="30" customHeight="1" x14ac:dyDescent="0.25">
      <c r="A45" s="12"/>
      <c r="B45" s="11" t="s">
        <v>155</v>
      </c>
      <c r="C45" s="43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3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116960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135270.34999999998</v>
      </c>
      <c r="E48" s="61">
        <f>D48/C48*100</f>
        <v>115.65522400820791</v>
      </c>
    </row>
    <row r="49" spans="1:5" ht="30" customHeight="1" x14ac:dyDescent="0.25">
      <c r="A49" s="12"/>
      <c r="B49" s="11" t="s">
        <v>54</v>
      </c>
      <c r="C49" s="43">
        <v>4000</v>
      </c>
      <c r="D49" s="43">
        <v>3976.8</v>
      </c>
      <c r="E49" s="43">
        <f t="shared" si="2"/>
        <v>99.42</v>
      </c>
    </row>
    <row r="50" spans="1:5" ht="30" customHeight="1" x14ac:dyDescent="0.25">
      <c r="A50" s="12"/>
      <c r="B50" s="11" t="s">
        <v>55</v>
      </c>
      <c r="C50" s="43"/>
      <c r="D50" s="43"/>
      <c r="E50" s="43" t="e">
        <f t="shared" si="2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3" t="e">
        <f t="shared" si="2"/>
        <v>#DIV/0!</v>
      </c>
    </row>
    <row r="52" spans="1:5" ht="30" customHeight="1" x14ac:dyDescent="0.25">
      <c r="A52" s="12"/>
      <c r="B52" s="11" t="s">
        <v>57</v>
      </c>
      <c r="C52" s="43"/>
      <c r="D52" s="43"/>
      <c r="E52" s="43" t="e">
        <f t="shared" si="2"/>
        <v>#DIV/0!</v>
      </c>
    </row>
    <row r="53" spans="1:5" ht="30" customHeight="1" x14ac:dyDescent="0.25">
      <c r="A53" s="12"/>
      <c r="B53" s="11" t="s">
        <v>58</v>
      </c>
      <c r="C53" s="43"/>
      <c r="D53" s="43"/>
      <c r="E53" s="43" t="e">
        <f t="shared" si="2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3" t="e">
        <f t="shared" si="2"/>
        <v>#DIV/0!</v>
      </c>
    </row>
    <row r="55" spans="1:5" ht="30" customHeight="1" x14ac:dyDescent="0.25">
      <c r="A55" s="12"/>
      <c r="B55" s="23" t="s">
        <v>60</v>
      </c>
      <c r="C55" s="43"/>
      <c r="D55" s="43"/>
      <c r="E55" s="43" t="e">
        <f t="shared" si="2"/>
        <v>#DIV/0!</v>
      </c>
    </row>
    <row r="56" spans="1:5" ht="30" customHeight="1" x14ac:dyDescent="0.25">
      <c r="A56" s="12"/>
      <c r="B56" s="23" t="s">
        <v>61</v>
      </c>
      <c r="C56" s="43"/>
      <c r="D56" s="43"/>
      <c r="E56" s="43" t="e">
        <f t="shared" si="2"/>
        <v>#DIV/0!</v>
      </c>
    </row>
    <row r="57" spans="1:5" ht="30" customHeight="1" x14ac:dyDescent="0.25">
      <c r="A57" s="12"/>
      <c r="B57" s="11" t="s">
        <v>62</v>
      </c>
      <c r="C57" s="43">
        <v>100</v>
      </c>
      <c r="D57" s="43"/>
      <c r="E57" s="43">
        <f t="shared" si="2"/>
        <v>0</v>
      </c>
    </row>
    <row r="58" spans="1:5" ht="30" customHeight="1" x14ac:dyDescent="0.25">
      <c r="A58" s="12"/>
      <c r="B58" s="11" t="s">
        <v>156</v>
      </c>
      <c r="C58" s="43"/>
      <c r="D58" s="43"/>
      <c r="E58" s="43" t="e">
        <f t="shared" si="2"/>
        <v>#DIV/0!</v>
      </c>
    </row>
    <row r="59" spans="1:5" ht="30" customHeight="1" x14ac:dyDescent="0.25">
      <c r="A59" s="12"/>
      <c r="B59" s="11"/>
      <c r="C59" s="43"/>
      <c r="D59" s="43"/>
      <c r="E59" s="43" t="e">
        <f t="shared" si="2"/>
        <v>#DIV/0!</v>
      </c>
    </row>
    <row r="60" spans="1:5" ht="30" customHeight="1" x14ac:dyDescent="0.25">
      <c r="A60" s="12"/>
      <c r="B60" s="11" t="s">
        <v>63</v>
      </c>
      <c r="C60" s="43">
        <v>0</v>
      </c>
      <c r="D60" s="43">
        <v>3666.66</v>
      </c>
      <c r="E60" s="43" t="e">
        <f t="shared" si="2"/>
        <v>#DIV/0!</v>
      </c>
    </row>
    <row r="61" spans="1:5" ht="30" customHeight="1" x14ac:dyDescent="0.25">
      <c r="A61" s="12"/>
      <c r="B61" s="11" t="s">
        <v>64</v>
      </c>
      <c r="C61" s="43">
        <v>4860</v>
      </c>
      <c r="D61" s="43">
        <v>4950</v>
      </c>
      <c r="E61" s="43">
        <f t="shared" si="2"/>
        <v>101.85185185185186</v>
      </c>
    </row>
    <row r="62" spans="1:5" ht="30" customHeight="1" x14ac:dyDescent="0.25">
      <c r="A62" s="12"/>
      <c r="B62" s="11" t="s">
        <v>65</v>
      </c>
      <c r="C62" s="43">
        <v>200</v>
      </c>
      <c r="D62" s="43">
        <v>188.87</v>
      </c>
      <c r="E62" s="43">
        <f t="shared" si="2"/>
        <v>94.435000000000002</v>
      </c>
    </row>
    <row r="63" spans="1:5" ht="30" customHeight="1" x14ac:dyDescent="0.25">
      <c r="A63" s="12"/>
      <c r="B63" s="11" t="s">
        <v>135</v>
      </c>
      <c r="C63" s="43"/>
      <c r="D63" s="43"/>
      <c r="E63" s="43" t="e">
        <f t="shared" si="2"/>
        <v>#DIV/0!</v>
      </c>
    </row>
    <row r="64" spans="1:5" ht="30" customHeight="1" x14ac:dyDescent="0.25">
      <c r="A64" s="12"/>
      <c r="B64" s="11"/>
      <c r="C64" s="43"/>
      <c r="D64" s="43"/>
      <c r="E64" s="43" t="e">
        <f t="shared" si="2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3" t="e">
        <f t="shared" si="2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3" t="e">
        <f t="shared" si="2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3" t="e">
        <f t="shared" si="2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3" t="e">
        <f t="shared" si="2"/>
        <v>#DIV/0!</v>
      </c>
    </row>
    <row r="69" spans="1:5" ht="30" customHeight="1" x14ac:dyDescent="0.25">
      <c r="A69" s="12"/>
      <c r="B69" s="11"/>
      <c r="C69" s="43"/>
      <c r="D69" s="43"/>
      <c r="E69" s="43" t="e">
        <f t="shared" si="2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3" t="e">
        <f t="shared" si="2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3" t="e">
        <f t="shared" si="2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3" t="e">
        <f t="shared" si="2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3" t="e">
        <f t="shared" si="2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3" t="e">
        <f t="shared" si="2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3" t="e">
        <f t="shared" si="2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3" t="e">
        <f t="shared" si="2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3" t="e">
        <f t="shared" si="2"/>
        <v>#DIV/0!</v>
      </c>
    </row>
    <row r="78" spans="1:5" ht="30" customHeight="1" x14ac:dyDescent="0.25">
      <c r="A78" s="12"/>
      <c r="B78" s="11" t="s">
        <v>77</v>
      </c>
      <c r="C78" s="43">
        <v>100</v>
      </c>
      <c r="D78" s="43"/>
      <c r="E78" s="43">
        <f t="shared" si="2"/>
        <v>0</v>
      </c>
    </row>
    <row r="79" spans="1:5" ht="36.75" customHeight="1" x14ac:dyDescent="0.25">
      <c r="A79" s="12"/>
      <c r="B79" s="11" t="s">
        <v>78</v>
      </c>
      <c r="C79" s="43"/>
      <c r="D79" s="43"/>
      <c r="E79" s="43" t="e">
        <f t="shared" si="2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3" t="e">
        <f t="shared" si="2"/>
        <v>#DIV/0!</v>
      </c>
    </row>
    <row r="81" spans="1:5" ht="30" customHeight="1" x14ac:dyDescent="0.25">
      <c r="A81" s="12"/>
      <c r="B81" s="11" t="s">
        <v>159</v>
      </c>
      <c r="C81" s="43">
        <v>35000</v>
      </c>
      <c r="D81" s="43">
        <f>25206.67+33633.35</f>
        <v>58840.02</v>
      </c>
      <c r="E81" s="43">
        <f t="shared" si="2"/>
        <v>168.11434285714284</v>
      </c>
    </row>
    <row r="82" spans="1:5" ht="30" customHeight="1" x14ac:dyDescent="0.25">
      <c r="A82" s="12"/>
      <c r="B82" s="11" t="s">
        <v>160</v>
      </c>
      <c r="C82" s="43"/>
      <c r="D82" s="43"/>
      <c r="E82" s="43" t="e">
        <f t="shared" si="2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3" t="e">
        <f t="shared" si="2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3" t="e">
        <f t="shared" si="2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3" t="e">
        <f t="shared" si="2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3" t="e">
        <f t="shared" si="2"/>
        <v>#DIV/0!</v>
      </c>
    </row>
    <row r="87" spans="1:5" ht="30" customHeight="1" x14ac:dyDescent="0.25">
      <c r="A87" s="12"/>
      <c r="B87" s="11" t="s">
        <v>163</v>
      </c>
      <c r="C87" s="43"/>
      <c r="D87" s="43"/>
      <c r="E87" s="43" t="e">
        <f t="shared" si="2"/>
        <v>#DIV/0!</v>
      </c>
    </row>
    <row r="88" spans="1:5" ht="30" customHeight="1" x14ac:dyDescent="0.25">
      <c r="A88" s="12"/>
      <c r="B88" s="11" t="s">
        <v>164</v>
      </c>
      <c r="C88" s="43"/>
      <c r="D88" s="43"/>
      <c r="E88" s="43" t="e">
        <f t="shared" si="2"/>
        <v>#DIV/0!</v>
      </c>
    </row>
    <row r="89" spans="1:5" ht="30" customHeight="1" x14ac:dyDescent="0.25">
      <c r="A89" s="12"/>
      <c r="B89" s="11" t="s">
        <v>165</v>
      </c>
      <c r="C89" s="43">
        <v>62000</v>
      </c>
      <c r="D89" s="43">
        <v>63048</v>
      </c>
      <c r="E89" s="43">
        <f t="shared" si="2"/>
        <v>101.69032258064516</v>
      </c>
    </row>
    <row r="90" spans="1:5" ht="30" customHeight="1" x14ac:dyDescent="0.25">
      <c r="A90" s="12"/>
      <c r="B90" s="11" t="s">
        <v>166</v>
      </c>
      <c r="C90" s="43"/>
      <c r="D90" s="43"/>
      <c r="E90" s="43" t="e">
        <f t="shared" si="2"/>
        <v>#DIV/0!</v>
      </c>
    </row>
    <row r="91" spans="1:5" ht="30" customHeight="1" x14ac:dyDescent="0.25">
      <c r="A91" s="12"/>
      <c r="B91" s="11" t="s">
        <v>167</v>
      </c>
      <c r="C91" s="43">
        <v>10000</v>
      </c>
      <c r="D91" s="43"/>
      <c r="E91" s="43">
        <f t="shared" si="2"/>
        <v>0</v>
      </c>
    </row>
    <row r="92" spans="1:5" ht="30" customHeight="1" x14ac:dyDescent="0.25">
      <c r="A92" s="12"/>
      <c r="B92" s="11" t="s">
        <v>168</v>
      </c>
      <c r="C92" s="43"/>
      <c r="D92" s="43"/>
      <c r="E92" s="43" t="e">
        <f t="shared" si="2"/>
        <v>#DIV/0!</v>
      </c>
    </row>
    <row r="93" spans="1:5" ht="30" customHeight="1" x14ac:dyDescent="0.25">
      <c r="A93" s="12"/>
      <c r="B93" s="11" t="s">
        <v>169</v>
      </c>
      <c r="C93" s="43"/>
      <c r="D93" s="43"/>
      <c r="E93" s="43" t="e">
        <f t="shared" si="2"/>
        <v>#DIV/0!</v>
      </c>
    </row>
    <row r="94" spans="1:5" ht="30" customHeight="1" x14ac:dyDescent="0.25">
      <c r="A94" s="12"/>
      <c r="B94" s="24"/>
      <c r="C94" s="43"/>
      <c r="D94" s="43"/>
      <c r="E94" s="43" t="e">
        <f t="shared" si="2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3" t="e">
        <f t="shared" si="2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3" t="e">
        <f t="shared" ref="E96:E135" si="4">D96/C96*100</f>
        <v>#DIV/0!</v>
      </c>
    </row>
    <row r="97" spans="1:5" ht="30" customHeight="1" x14ac:dyDescent="0.25">
      <c r="A97" s="12"/>
      <c r="B97" s="11" t="s">
        <v>93</v>
      </c>
      <c r="C97" s="43">
        <v>700</v>
      </c>
      <c r="D97" s="43">
        <v>600</v>
      </c>
      <c r="E97" s="43">
        <f t="shared" si="4"/>
        <v>85.714285714285708</v>
      </c>
    </row>
    <row r="98" spans="1:5" ht="30" customHeight="1" x14ac:dyDescent="0.25">
      <c r="A98" s="12"/>
      <c r="B98" s="11" t="s">
        <v>131</v>
      </c>
      <c r="C98" s="43"/>
      <c r="D98" s="43"/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" si="5">D100</f>
        <v>0</v>
      </c>
      <c r="E99" s="53" t="e">
        <f t="shared" si="4"/>
        <v>#DIV/0!</v>
      </c>
    </row>
    <row r="100" spans="1:5" ht="30" customHeight="1" x14ac:dyDescent="0.25">
      <c r="A100" s="12" t="s">
        <v>1</v>
      </c>
      <c r="B100" s="11" t="s">
        <v>95</v>
      </c>
      <c r="C100" s="43">
        <v>0</v>
      </c>
      <c r="D100" s="43"/>
      <c r="E100" s="43" t="e">
        <f t="shared" si="4"/>
        <v>#DIV/0!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144892.94</v>
      </c>
      <c r="D101" s="61">
        <f>D102+D103+D104+D105</f>
        <v>144892.94</v>
      </c>
      <c r="E101" s="53">
        <f t="shared" si="4"/>
        <v>100</v>
      </c>
    </row>
    <row r="102" spans="1:5" s="92" customFormat="1" ht="30" customHeight="1" x14ac:dyDescent="0.25">
      <c r="A102" s="12"/>
      <c r="B102" s="11" t="s">
        <v>97</v>
      </c>
      <c r="C102" s="43"/>
      <c r="D102" s="43"/>
      <c r="E102" s="43" t="e">
        <f t="shared" si="4"/>
        <v>#DIV/0!</v>
      </c>
    </row>
    <row r="103" spans="1:5" ht="30" customHeight="1" x14ac:dyDescent="0.25">
      <c r="A103" s="12"/>
      <c r="B103" s="11" t="s">
        <v>98</v>
      </c>
      <c r="C103" s="43">
        <v>0</v>
      </c>
      <c r="D103" s="43"/>
      <c r="E103" s="43" t="e">
        <f t="shared" si="4"/>
        <v>#DIV/0!</v>
      </c>
    </row>
    <row r="104" spans="1:5" ht="30" customHeight="1" x14ac:dyDescent="0.25">
      <c r="A104" s="12"/>
      <c r="B104" s="11" t="s">
        <v>176</v>
      </c>
      <c r="C104" s="43">
        <v>134303.4</v>
      </c>
      <c r="D104" s="43">
        <v>134303.4</v>
      </c>
      <c r="E104" s="43">
        <f t="shared" si="4"/>
        <v>100</v>
      </c>
    </row>
    <row r="105" spans="1:5" s="91" customFormat="1" ht="30" customHeight="1" x14ac:dyDescent="0.25">
      <c r="A105" s="12"/>
      <c r="B105" s="11" t="s">
        <v>99</v>
      </c>
      <c r="C105" s="43">
        <v>10589.54</v>
      </c>
      <c r="D105" s="43">
        <f>322.26+10267.28</f>
        <v>10589.54</v>
      </c>
      <c r="E105" s="43">
        <f t="shared" si="4"/>
        <v>100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6">D107</f>
        <v>0</v>
      </c>
      <c r="E106" s="53" t="e">
        <f t="shared" si="4"/>
        <v>#DIV/0!</v>
      </c>
    </row>
    <row r="107" spans="1:5" ht="30" customHeight="1" x14ac:dyDescent="0.25">
      <c r="A107" s="46"/>
      <c r="B107" s="20" t="s">
        <v>101</v>
      </c>
      <c r="C107" s="43">
        <v>0</v>
      </c>
      <c r="D107" s="43"/>
      <c r="E107" s="43" t="e">
        <f t="shared" si="4"/>
        <v>#DIV/0!</v>
      </c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0</v>
      </c>
      <c r="D108" s="62">
        <f>D109</f>
        <v>0</v>
      </c>
      <c r="E108" s="41" t="e">
        <f t="shared" si="4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4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10950</v>
      </c>
      <c r="D110" s="61">
        <f t="shared" ref="D110" si="7">D111+D112+D113+D114+D115+D116+D117+D118+D119+D120+D121+D122+D123+D124+D125+D126</f>
        <v>10139.6</v>
      </c>
      <c r="E110" s="53">
        <f t="shared" si="4"/>
        <v>92.599086757990861</v>
      </c>
    </row>
    <row r="111" spans="1:5" ht="30" customHeight="1" x14ac:dyDescent="0.25">
      <c r="A111" s="12"/>
      <c r="B111" s="11" t="s">
        <v>103</v>
      </c>
      <c r="C111" s="43"/>
      <c r="D111" s="43"/>
      <c r="E111" s="43" t="e">
        <f t="shared" si="4"/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3" t="e">
        <f t="shared" si="4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3" t="e">
        <f t="shared" si="4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3" t="e">
        <f t="shared" si="4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3" t="e">
        <f t="shared" si="4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3" t="e">
        <f t="shared" si="4"/>
        <v>#DIV/0!</v>
      </c>
    </row>
    <row r="117" spans="1:5" ht="30" customHeight="1" x14ac:dyDescent="0.25">
      <c r="A117" s="12"/>
      <c r="B117" s="11" t="s">
        <v>109</v>
      </c>
      <c r="C117" s="43">
        <v>200</v>
      </c>
      <c r="D117" s="43">
        <v>168</v>
      </c>
      <c r="E117" s="43">
        <f t="shared" si="4"/>
        <v>84</v>
      </c>
    </row>
    <row r="118" spans="1:5" ht="30" customHeight="1" x14ac:dyDescent="0.25">
      <c r="A118" s="12"/>
      <c r="B118" s="11" t="s">
        <v>110</v>
      </c>
      <c r="C118" s="43"/>
      <c r="D118" s="43"/>
      <c r="E118" s="43" t="e">
        <f t="shared" si="4"/>
        <v>#DIV/0!</v>
      </c>
    </row>
    <row r="119" spans="1:5" ht="30" customHeight="1" x14ac:dyDescent="0.25">
      <c r="A119" s="12"/>
      <c r="B119" s="11" t="s">
        <v>111</v>
      </c>
      <c r="C119" s="43">
        <v>50</v>
      </c>
      <c r="D119" s="43">
        <v>41.8</v>
      </c>
      <c r="E119" s="43">
        <f t="shared" si="4"/>
        <v>83.6</v>
      </c>
    </row>
    <row r="120" spans="1:5" ht="30" customHeight="1" x14ac:dyDescent="0.25">
      <c r="A120" s="12"/>
      <c r="B120" s="11" t="s">
        <v>112</v>
      </c>
      <c r="C120" s="43"/>
      <c r="D120" s="43"/>
      <c r="E120" s="43" t="e">
        <f t="shared" si="4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3" t="e">
        <f t="shared" si="4"/>
        <v>#DIV/0!</v>
      </c>
    </row>
    <row r="122" spans="1:5" ht="30" customHeight="1" x14ac:dyDescent="0.25">
      <c r="A122" s="12"/>
      <c r="B122" s="11" t="s">
        <v>114</v>
      </c>
      <c r="C122" s="43"/>
      <c r="D122" s="43"/>
      <c r="E122" s="43" t="e">
        <f t="shared" si="4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3" t="e">
        <f t="shared" si="4"/>
        <v>#DIV/0!</v>
      </c>
    </row>
    <row r="124" spans="1:5" ht="30" customHeight="1" x14ac:dyDescent="0.25">
      <c r="A124" s="12"/>
      <c r="B124" s="11" t="s">
        <v>116</v>
      </c>
      <c r="C124" s="43">
        <v>6500</v>
      </c>
      <c r="D124" s="43">
        <v>5755</v>
      </c>
      <c r="E124" s="43">
        <f t="shared" si="4"/>
        <v>88.538461538461547</v>
      </c>
    </row>
    <row r="125" spans="1:5" ht="30" customHeight="1" x14ac:dyDescent="0.25">
      <c r="A125" s="12"/>
      <c r="B125" s="11" t="s">
        <v>173</v>
      </c>
      <c r="C125" s="43">
        <v>4200</v>
      </c>
      <c r="D125" s="43">
        <v>4174.8</v>
      </c>
      <c r="E125" s="43">
        <f t="shared" si="4"/>
        <v>99.4</v>
      </c>
    </row>
    <row r="126" spans="1:5" ht="30" customHeight="1" x14ac:dyDescent="0.25">
      <c r="A126" s="12"/>
      <c r="B126" s="11" t="s">
        <v>118</v>
      </c>
      <c r="C126" s="43"/>
      <c r="D126" s="43"/>
      <c r="E126" s="43" t="e">
        <f t="shared" si="4"/>
        <v>#DIV/0!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0</v>
      </c>
      <c r="D127" s="67">
        <f>D128+D129+D130</f>
        <v>0</v>
      </c>
      <c r="E127" s="53" t="e">
        <f t="shared" si="4"/>
        <v>#DIV/0!</v>
      </c>
    </row>
    <row r="128" spans="1:5" ht="30" customHeight="1" x14ac:dyDescent="0.25">
      <c r="A128" s="12"/>
      <c r="B128" s="11" t="s">
        <v>120</v>
      </c>
      <c r="C128" s="43">
        <v>0</v>
      </c>
      <c r="D128" s="43"/>
      <c r="E128" s="43" t="e">
        <f t="shared" si="4"/>
        <v>#DIV/0!</v>
      </c>
    </row>
    <row r="129" spans="1:5" ht="30" customHeight="1" x14ac:dyDescent="0.25">
      <c r="A129" s="12"/>
      <c r="B129" s="11" t="s">
        <v>174</v>
      </c>
      <c r="C129" s="43">
        <v>0</v>
      </c>
      <c r="D129" s="43"/>
      <c r="E129" s="43" t="e">
        <f t="shared" si="4"/>
        <v>#DIV/0!</v>
      </c>
    </row>
    <row r="130" spans="1:5" ht="30" customHeight="1" x14ac:dyDescent="0.25">
      <c r="A130" s="12"/>
      <c r="B130" s="11" t="s">
        <v>175</v>
      </c>
      <c r="C130" s="43">
        <v>0</v>
      </c>
      <c r="D130" s="43"/>
      <c r="E130" s="43" t="e">
        <f t="shared" ref="E130" si="8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0</v>
      </c>
      <c r="D131" s="67">
        <f t="shared" ref="D131" si="9">D132+D133+D134+D135</f>
        <v>0</v>
      </c>
      <c r="E131" s="53" t="e">
        <f t="shared" si="4"/>
        <v>#DIV/0!</v>
      </c>
    </row>
    <row r="132" spans="1:5" s="84" customFormat="1" ht="30" customHeight="1" x14ac:dyDescent="0.25">
      <c r="A132" s="54"/>
      <c r="B132" s="22" t="s">
        <v>123</v>
      </c>
      <c r="C132" s="43">
        <v>0</v>
      </c>
      <c r="D132" s="43"/>
      <c r="E132" s="43" t="e">
        <f t="shared" si="4"/>
        <v>#DIV/0!</v>
      </c>
    </row>
    <row r="133" spans="1:5" ht="51" customHeight="1" x14ac:dyDescent="0.25">
      <c r="A133" s="12"/>
      <c r="B133" s="11" t="s">
        <v>124</v>
      </c>
      <c r="C133" s="43">
        <v>0</v>
      </c>
      <c r="D133" s="43"/>
      <c r="E133" s="43" t="e">
        <f t="shared" si="4"/>
        <v>#DIV/0!</v>
      </c>
    </row>
    <row r="134" spans="1:5" ht="30" customHeight="1" x14ac:dyDescent="0.25">
      <c r="A134" s="12"/>
      <c r="B134" s="11" t="s">
        <v>125</v>
      </c>
      <c r="C134" s="43">
        <v>0</v>
      </c>
      <c r="D134" s="43"/>
      <c r="E134" s="43" t="e">
        <f t="shared" si="4"/>
        <v>#DIV/0!</v>
      </c>
    </row>
    <row r="135" spans="1:5" ht="30" customHeight="1" x14ac:dyDescent="0.25">
      <c r="A135" s="12"/>
      <c r="B135" s="11" t="s">
        <v>126</v>
      </c>
      <c r="C135" s="43">
        <v>0</v>
      </c>
      <c r="D135" s="43"/>
      <c r="E135" s="43" t="e">
        <f t="shared" si="4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0">C9-C29</f>
        <v>120105.46000000002</v>
      </c>
      <c r="D136" s="31">
        <f t="shared" si="10"/>
        <v>155017.26</v>
      </c>
      <c r="E136" s="13">
        <f>D136/C136*100</f>
        <v>129.06762107234758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2"/>
  <sheetViews>
    <sheetView topLeftCell="A83" workbookViewId="0">
      <selection activeCell="C138" sqref="C138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9.42578125" style="32" customWidth="1"/>
    <col min="7" max="16384" width="9.140625" style="55"/>
  </cols>
  <sheetData>
    <row r="1" spans="1:6" ht="18" customHeight="1" x14ac:dyDescent="0.25">
      <c r="A1" s="34"/>
      <c r="B1" s="35"/>
      <c r="C1" s="36"/>
      <c r="D1" s="36"/>
      <c r="E1" s="37"/>
      <c r="F1" s="36"/>
    </row>
    <row r="2" spans="1:6" s="87" customFormat="1" x14ac:dyDescent="0.25">
      <c r="A2" s="73"/>
      <c r="B2" s="18" t="s">
        <v>0</v>
      </c>
      <c r="C2" s="74"/>
      <c r="D2" s="74"/>
      <c r="E2" s="75"/>
      <c r="F2" s="74"/>
    </row>
    <row r="3" spans="1:6" s="87" customFormat="1" ht="15.75" x14ac:dyDescent="0.25">
      <c r="A3" s="76" t="s">
        <v>1</v>
      </c>
      <c r="B3" s="94" t="s">
        <v>139</v>
      </c>
      <c r="C3" s="30"/>
      <c r="D3" s="30"/>
      <c r="E3" s="30"/>
      <c r="F3" s="30"/>
    </row>
    <row r="4" spans="1:6" s="87" customFormat="1" ht="15.75" x14ac:dyDescent="0.25">
      <c r="A4" s="76"/>
      <c r="B4" s="115" t="s">
        <v>141</v>
      </c>
      <c r="C4" s="115"/>
      <c r="D4" s="115"/>
      <c r="E4" s="115"/>
      <c r="F4" s="78"/>
    </row>
    <row r="5" spans="1:6" s="87" customFormat="1" ht="15.75" x14ac:dyDescent="0.25">
      <c r="A5" s="76"/>
      <c r="B5" s="70"/>
      <c r="C5" s="71"/>
      <c r="D5" s="71"/>
      <c r="E5" s="72"/>
      <c r="F5" s="71"/>
    </row>
    <row r="6" spans="1:6" s="85" customFormat="1" ht="15" customHeight="1" x14ac:dyDescent="0.25">
      <c r="A6" s="134" t="s">
        <v>1</v>
      </c>
      <c r="B6" s="137" t="s">
        <v>2</v>
      </c>
      <c r="C6" s="122" t="s">
        <v>143</v>
      </c>
      <c r="D6" s="122" t="s">
        <v>142</v>
      </c>
      <c r="E6" s="131" t="s">
        <v>127</v>
      </c>
      <c r="F6" s="122" t="s">
        <v>140</v>
      </c>
    </row>
    <row r="7" spans="1:6" s="85" customFormat="1" ht="15" customHeight="1" x14ac:dyDescent="0.25">
      <c r="A7" s="135"/>
      <c r="B7" s="138"/>
      <c r="C7" s="123"/>
      <c r="D7" s="123"/>
      <c r="E7" s="132"/>
      <c r="F7" s="123"/>
    </row>
    <row r="8" spans="1:6" s="85" customFormat="1" ht="25.5" customHeight="1" x14ac:dyDescent="0.25">
      <c r="A8" s="136"/>
      <c r="B8" s="139"/>
      <c r="C8" s="124"/>
      <c r="D8" s="124"/>
      <c r="E8" s="133"/>
      <c r="F8" s="124"/>
    </row>
    <row r="9" spans="1:6" s="85" customFormat="1" ht="30" customHeight="1" x14ac:dyDescent="0.25">
      <c r="A9" s="2" t="s">
        <v>3</v>
      </c>
      <c r="B9" s="19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 t="e">
        <f>D9/C9*100</f>
        <v>#DIV/0!</v>
      </c>
      <c r="F9" s="3">
        <f>F10+F11+F12+F13+F14+F15+F16+F17+F18+F19+F20+F21+F22+F23+F24+F25</f>
        <v>0</v>
      </c>
    </row>
    <row r="10" spans="1:6" ht="30" customHeight="1" x14ac:dyDescent="0.25">
      <c r="A10" s="42" t="s">
        <v>5</v>
      </c>
      <c r="B10" s="20" t="s">
        <v>6</v>
      </c>
      <c r="C10" s="43">
        <v>0</v>
      </c>
      <c r="D10" s="43"/>
      <c r="E10" s="43" t="e">
        <f t="shared" ref="E10:E25" si="0">D10/C10*100</f>
        <v>#DIV/0!</v>
      </c>
      <c r="F10" s="43"/>
    </row>
    <row r="11" spans="1:6" ht="30" customHeight="1" x14ac:dyDescent="0.25">
      <c r="A11" s="44" t="s">
        <v>7</v>
      </c>
      <c r="B11" s="11" t="s">
        <v>8</v>
      </c>
      <c r="C11" s="43">
        <v>0</v>
      </c>
      <c r="D11" s="43"/>
      <c r="E11" s="43" t="e">
        <f t="shared" si="0"/>
        <v>#DIV/0!</v>
      </c>
      <c r="F11" s="43"/>
    </row>
    <row r="12" spans="1:6" ht="30" customHeight="1" x14ac:dyDescent="0.25">
      <c r="A12" s="44" t="s">
        <v>9</v>
      </c>
      <c r="B12" s="11" t="s">
        <v>10</v>
      </c>
      <c r="C12" s="43">
        <v>0</v>
      </c>
      <c r="D12" s="43"/>
      <c r="E12" s="43" t="e">
        <f t="shared" si="0"/>
        <v>#DIV/0!</v>
      </c>
      <c r="F12" s="43"/>
    </row>
    <row r="13" spans="1:6" ht="30" customHeight="1" x14ac:dyDescent="0.25">
      <c r="A13" s="42" t="s">
        <v>11</v>
      </c>
      <c r="B13" s="11" t="s">
        <v>12</v>
      </c>
      <c r="C13" s="43">
        <v>0</v>
      </c>
      <c r="D13" s="43"/>
      <c r="E13" s="43" t="e">
        <f t="shared" si="0"/>
        <v>#DIV/0!</v>
      </c>
      <c r="F13" s="43"/>
    </row>
    <row r="14" spans="1:6" ht="30" customHeight="1" x14ac:dyDescent="0.25">
      <c r="A14" s="44" t="s">
        <v>13</v>
      </c>
      <c r="B14" s="11" t="s">
        <v>14</v>
      </c>
      <c r="C14" s="43">
        <v>0</v>
      </c>
      <c r="D14" s="43"/>
      <c r="E14" s="43" t="e">
        <f t="shared" si="0"/>
        <v>#DIV/0!</v>
      </c>
      <c r="F14" s="43"/>
    </row>
    <row r="15" spans="1:6" ht="30" customHeight="1" x14ac:dyDescent="0.25">
      <c r="A15" s="44" t="s">
        <v>15</v>
      </c>
      <c r="B15" s="11" t="s">
        <v>16</v>
      </c>
      <c r="C15" s="43">
        <v>0</v>
      </c>
      <c r="D15" s="43"/>
      <c r="E15" s="43" t="e">
        <f t="shared" si="0"/>
        <v>#DIV/0!</v>
      </c>
      <c r="F15" s="43"/>
    </row>
    <row r="16" spans="1:6" ht="30" customHeight="1" x14ac:dyDescent="0.25">
      <c r="A16" s="42" t="s">
        <v>17</v>
      </c>
      <c r="B16" s="11" t="s">
        <v>18</v>
      </c>
      <c r="C16" s="43">
        <v>0</v>
      </c>
      <c r="D16" s="43"/>
      <c r="E16" s="43" t="e">
        <f t="shared" si="0"/>
        <v>#DIV/0!</v>
      </c>
      <c r="F16" s="43"/>
    </row>
    <row r="17" spans="1:6" ht="30" customHeight="1" x14ac:dyDescent="0.25">
      <c r="A17" s="44" t="s">
        <v>19</v>
      </c>
      <c r="B17" s="11" t="s">
        <v>20</v>
      </c>
      <c r="C17" s="43">
        <v>0</v>
      </c>
      <c r="D17" s="43"/>
      <c r="E17" s="43" t="e">
        <f t="shared" si="0"/>
        <v>#DIV/0!</v>
      </c>
      <c r="F17" s="43"/>
    </row>
    <row r="18" spans="1:6" ht="30" customHeight="1" x14ac:dyDescent="0.25">
      <c r="A18" s="44" t="s">
        <v>21</v>
      </c>
      <c r="B18" s="11" t="s">
        <v>22</v>
      </c>
      <c r="C18" s="43">
        <v>0</v>
      </c>
      <c r="D18" s="43"/>
      <c r="E18" s="43" t="e">
        <f t="shared" si="0"/>
        <v>#DIV/0!</v>
      </c>
      <c r="F18" s="43"/>
    </row>
    <row r="19" spans="1:6" ht="30" customHeight="1" x14ac:dyDescent="0.25">
      <c r="A19" s="42" t="s">
        <v>23</v>
      </c>
      <c r="B19" s="11" t="s">
        <v>24</v>
      </c>
      <c r="C19" s="43">
        <v>0</v>
      </c>
      <c r="D19" s="43"/>
      <c r="E19" s="43" t="e">
        <f t="shared" si="0"/>
        <v>#DIV/0!</v>
      </c>
      <c r="F19" s="43"/>
    </row>
    <row r="20" spans="1:6" ht="30" customHeight="1" x14ac:dyDescent="0.25">
      <c r="A20" s="44" t="s">
        <v>25</v>
      </c>
      <c r="B20" s="11" t="s">
        <v>26</v>
      </c>
      <c r="C20" s="43">
        <v>0</v>
      </c>
      <c r="D20" s="43"/>
      <c r="E20" s="43" t="e">
        <f t="shared" si="0"/>
        <v>#DIV/0!</v>
      </c>
      <c r="F20" s="43"/>
    </row>
    <row r="21" spans="1:6" ht="30" customHeight="1" x14ac:dyDescent="0.25">
      <c r="A21" s="44" t="s">
        <v>27</v>
      </c>
      <c r="B21" s="11" t="s">
        <v>28</v>
      </c>
      <c r="C21" s="43"/>
      <c r="D21" s="43"/>
      <c r="E21" s="43" t="e">
        <f t="shared" si="0"/>
        <v>#DIV/0!</v>
      </c>
      <c r="F21" s="43"/>
    </row>
    <row r="22" spans="1:6" ht="30" customHeight="1" x14ac:dyDescent="0.25">
      <c r="A22" s="42" t="s">
        <v>29</v>
      </c>
      <c r="B22" s="11" t="s">
        <v>30</v>
      </c>
      <c r="C22" s="43">
        <v>0</v>
      </c>
      <c r="D22" s="43"/>
      <c r="E22" s="43" t="e">
        <f t="shared" si="0"/>
        <v>#DIV/0!</v>
      </c>
      <c r="F22" s="43"/>
    </row>
    <row r="23" spans="1:6" ht="30" customHeight="1" x14ac:dyDescent="0.25">
      <c r="A23" s="44" t="s">
        <v>31</v>
      </c>
      <c r="B23" s="11" t="s">
        <v>32</v>
      </c>
      <c r="C23" s="43">
        <v>0</v>
      </c>
      <c r="D23" s="43"/>
      <c r="E23" s="43" t="e">
        <f t="shared" si="0"/>
        <v>#DIV/0!</v>
      </c>
      <c r="F23" s="43"/>
    </row>
    <row r="24" spans="1:6" ht="30" customHeight="1" x14ac:dyDescent="0.25">
      <c r="A24" s="44" t="s">
        <v>33</v>
      </c>
      <c r="B24" s="11" t="s">
        <v>34</v>
      </c>
      <c r="C24" s="43">
        <v>0</v>
      </c>
      <c r="D24" s="43"/>
      <c r="E24" s="43" t="e">
        <f t="shared" si="0"/>
        <v>#DIV/0!</v>
      </c>
      <c r="F24" s="43"/>
    </row>
    <row r="25" spans="1:6" ht="30" customHeight="1" x14ac:dyDescent="0.25">
      <c r="A25" s="42" t="s">
        <v>35</v>
      </c>
      <c r="B25" s="11" t="s">
        <v>36</v>
      </c>
      <c r="C25" s="43">
        <v>0</v>
      </c>
      <c r="D25" s="43"/>
      <c r="E25" s="43" t="e">
        <f t="shared" si="0"/>
        <v>#DIV/0!</v>
      </c>
      <c r="F25" s="95">
        <v>0</v>
      </c>
    </row>
    <row r="26" spans="1:6" s="85" customFormat="1" ht="30" customHeight="1" x14ac:dyDescent="0.25">
      <c r="A26" s="125" t="s">
        <v>1</v>
      </c>
      <c r="B26" s="128" t="s">
        <v>37</v>
      </c>
      <c r="C26" s="122" t="s">
        <v>143</v>
      </c>
      <c r="D26" s="122" t="s">
        <v>142</v>
      </c>
      <c r="E26" s="131" t="s">
        <v>127</v>
      </c>
      <c r="F26" s="122" t="s">
        <v>140</v>
      </c>
    </row>
    <row r="27" spans="1:6" s="85" customFormat="1" ht="25.5" customHeight="1" x14ac:dyDescent="0.25">
      <c r="A27" s="126"/>
      <c r="B27" s="129"/>
      <c r="C27" s="123"/>
      <c r="D27" s="123"/>
      <c r="E27" s="132"/>
      <c r="F27" s="123"/>
    </row>
    <row r="28" spans="1:6" s="85" customFormat="1" ht="30" hidden="1" customHeight="1" x14ac:dyDescent="0.25">
      <c r="A28" s="127"/>
      <c r="B28" s="130"/>
      <c r="C28" s="124"/>
      <c r="D28" s="124"/>
      <c r="E28" s="133"/>
      <c r="F28" s="124"/>
    </row>
    <row r="29" spans="1:6" s="85" customFormat="1" ht="30" customHeight="1" x14ac:dyDescent="0.25">
      <c r="A29" s="6" t="s">
        <v>38</v>
      </c>
      <c r="B29" s="21" t="s">
        <v>39</v>
      </c>
      <c r="C29" s="7">
        <f t="shared" ref="C29:D29" si="1">C31+C48+C99+C101+C105+C107+C124+C127</f>
        <v>0</v>
      </c>
      <c r="D29" s="7">
        <f t="shared" si="1"/>
        <v>0</v>
      </c>
      <c r="E29" s="13" t="e">
        <f>D29/C29*100</f>
        <v>#DIV/0!</v>
      </c>
      <c r="F29" s="7">
        <f t="shared" ref="F29" si="2">F31+F48+F99+F101+F105+F107+F124+F127</f>
        <v>0</v>
      </c>
    </row>
    <row r="30" spans="1:6" ht="30" customHeight="1" x14ac:dyDescent="0.25">
      <c r="A30" s="46"/>
      <c r="B30" s="20"/>
      <c r="C30" s="43"/>
      <c r="D30" s="43"/>
      <c r="E30" s="49"/>
      <c r="F30" s="43"/>
    </row>
    <row r="31" spans="1:6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:F31" si="3">D32+D33+D34+D35+D36+D37+D38+D39+D40+D41+D42+D43+D44+D45+D46+D47</f>
        <v>0</v>
      </c>
      <c r="E31" s="13" t="e">
        <f>D31/C31*100</f>
        <v>#DIV/0!</v>
      </c>
      <c r="F31" s="61">
        <f t="shared" si="3"/>
        <v>0</v>
      </c>
    </row>
    <row r="32" spans="1:6" s="84" customFormat="1" ht="30" customHeight="1" x14ac:dyDescent="0.25">
      <c r="A32" s="51"/>
      <c r="B32" s="22" t="s">
        <v>41</v>
      </c>
      <c r="C32" s="43">
        <v>0</v>
      </c>
      <c r="D32" s="43"/>
      <c r="E32" s="49" t="e">
        <f>D32/C32*100</f>
        <v>#DIV/0!</v>
      </c>
      <c r="F32" s="43"/>
    </row>
    <row r="33" spans="1:6" s="84" customFormat="1" ht="30" customHeight="1" x14ac:dyDescent="0.25">
      <c r="A33" s="51"/>
      <c r="B33" s="22" t="s">
        <v>42</v>
      </c>
      <c r="C33" s="43">
        <v>0</v>
      </c>
      <c r="D33" s="43"/>
      <c r="E33" s="49" t="e">
        <f t="shared" ref="E33:E96" si="4">D33/C33*100</f>
        <v>#DIV/0!</v>
      </c>
      <c r="F33" s="43"/>
    </row>
    <row r="34" spans="1:6" ht="30" customHeight="1" x14ac:dyDescent="0.25">
      <c r="A34" s="12" t="s">
        <v>1</v>
      </c>
      <c r="B34" s="11" t="s">
        <v>43</v>
      </c>
      <c r="C34" s="43">
        <v>0</v>
      </c>
      <c r="D34" s="43"/>
      <c r="E34" s="49" t="e">
        <f t="shared" si="4"/>
        <v>#DIV/0!</v>
      </c>
      <c r="F34" s="43"/>
    </row>
    <row r="35" spans="1:6" ht="30" customHeight="1" x14ac:dyDescent="0.25">
      <c r="A35" s="12"/>
      <c r="B35" s="11" t="s">
        <v>44</v>
      </c>
      <c r="C35" s="43">
        <v>0</v>
      </c>
      <c r="D35" s="43"/>
      <c r="E35" s="49" t="e">
        <f t="shared" si="4"/>
        <v>#DIV/0!</v>
      </c>
      <c r="F35" s="43"/>
    </row>
    <row r="36" spans="1:6" ht="30" customHeight="1" x14ac:dyDescent="0.25">
      <c r="A36" s="12"/>
      <c r="B36" s="11" t="s">
        <v>45</v>
      </c>
      <c r="C36" s="43">
        <v>0</v>
      </c>
      <c r="D36" s="43"/>
      <c r="E36" s="49" t="e">
        <f t="shared" si="4"/>
        <v>#DIV/0!</v>
      </c>
      <c r="F36" s="43"/>
    </row>
    <row r="37" spans="1:6" ht="30" customHeight="1" x14ac:dyDescent="0.25">
      <c r="A37" s="12" t="s">
        <v>1</v>
      </c>
      <c r="B37" s="11" t="s">
        <v>46</v>
      </c>
      <c r="C37" s="43">
        <v>0</v>
      </c>
      <c r="D37" s="43"/>
      <c r="E37" s="49" t="e">
        <f t="shared" si="4"/>
        <v>#DIV/0!</v>
      </c>
      <c r="F37" s="43"/>
    </row>
    <row r="38" spans="1:6" ht="30" customHeight="1" x14ac:dyDescent="0.25">
      <c r="A38" s="12"/>
      <c r="B38" s="11" t="s">
        <v>47</v>
      </c>
      <c r="C38" s="43">
        <v>0</v>
      </c>
      <c r="D38" s="43"/>
      <c r="E38" s="49" t="e">
        <f t="shared" si="4"/>
        <v>#DIV/0!</v>
      </c>
      <c r="F38" s="43"/>
    </row>
    <row r="39" spans="1:6" ht="30" customHeight="1" x14ac:dyDescent="0.25">
      <c r="A39" s="12"/>
      <c r="B39" s="11" t="s">
        <v>48</v>
      </c>
      <c r="C39" s="43"/>
      <c r="D39" s="43"/>
      <c r="E39" s="49" t="e">
        <f t="shared" si="4"/>
        <v>#DIV/0!</v>
      </c>
      <c r="F39" s="43"/>
    </row>
    <row r="40" spans="1:6" ht="30" customHeight="1" x14ac:dyDescent="0.25">
      <c r="A40" s="12"/>
      <c r="B40" s="11" t="s">
        <v>49</v>
      </c>
      <c r="C40" s="43">
        <v>0</v>
      </c>
      <c r="D40" s="43"/>
      <c r="E40" s="49" t="e">
        <f t="shared" si="4"/>
        <v>#DIV/0!</v>
      </c>
      <c r="F40" s="43"/>
    </row>
    <row r="41" spans="1:6" ht="30" customHeight="1" x14ac:dyDescent="0.25">
      <c r="A41" s="12"/>
      <c r="B41" s="11" t="s">
        <v>132</v>
      </c>
      <c r="C41" s="43">
        <v>0</v>
      </c>
      <c r="D41" s="43"/>
      <c r="E41" s="49" t="e">
        <f t="shared" si="4"/>
        <v>#DIV/0!</v>
      </c>
      <c r="F41" s="43"/>
    </row>
    <row r="42" spans="1:6" ht="30" customHeight="1" x14ac:dyDescent="0.25">
      <c r="A42" s="12"/>
      <c r="B42" s="11" t="s">
        <v>138</v>
      </c>
      <c r="C42" s="43">
        <v>0</v>
      </c>
      <c r="D42" s="43"/>
      <c r="E42" s="49" t="e">
        <f t="shared" si="4"/>
        <v>#DIV/0!</v>
      </c>
      <c r="F42" s="43"/>
    </row>
    <row r="43" spans="1:6" ht="30" customHeight="1" x14ac:dyDescent="0.25">
      <c r="A43" s="12"/>
      <c r="B43" s="11" t="s">
        <v>50</v>
      </c>
      <c r="C43" s="43">
        <v>0</v>
      </c>
      <c r="D43" s="43"/>
      <c r="E43" s="49" t="e">
        <f t="shared" si="4"/>
        <v>#DIV/0!</v>
      </c>
      <c r="F43" s="43"/>
    </row>
    <row r="44" spans="1:6" ht="30" customHeight="1" x14ac:dyDescent="0.25">
      <c r="A44" s="12"/>
      <c r="B44" s="11" t="s">
        <v>51</v>
      </c>
      <c r="C44" s="43">
        <v>0</v>
      </c>
      <c r="D44" s="43"/>
      <c r="E44" s="49" t="e">
        <f t="shared" si="4"/>
        <v>#DIV/0!</v>
      </c>
      <c r="F44" s="43"/>
    </row>
    <row r="45" spans="1:6" ht="30" customHeight="1" x14ac:dyDescent="0.25">
      <c r="A45" s="12"/>
      <c r="B45" s="11" t="s">
        <v>133</v>
      </c>
      <c r="C45" s="43">
        <v>0</v>
      </c>
      <c r="D45" s="43"/>
      <c r="E45" s="49" t="e">
        <f t="shared" si="4"/>
        <v>#DIV/0!</v>
      </c>
      <c r="F45" s="43"/>
    </row>
    <row r="46" spans="1:6" ht="30" customHeight="1" x14ac:dyDescent="0.25">
      <c r="A46" s="12"/>
      <c r="B46" s="11"/>
      <c r="C46" s="43">
        <v>0</v>
      </c>
      <c r="D46" s="43"/>
      <c r="E46" s="49" t="e">
        <f t="shared" si="4"/>
        <v>#DIV/0!</v>
      </c>
      <c r="F46" s="43"/>
    </row>
    <row r="47" spans="1:6" ht="30" customHeight="1" x14ac:dyDescent="0.25">
      <c r="A47" s="12"/>
      <c r="B47" s="11" t="s">
        <v>52</v>
      </c>
      <c r="C47" s="43">
        <v>0</v>
      </c>
      <c r="D47" s="43"/>
      <c r="E47" s="49" t="e">
        <f t="shared" si="4"/>
        <v>#DIV/0!</v>
      </c>
      <c r="F47" s="43"/>
    </row>
    <row r="48" spans="1:6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:F48" si="5">D49+D50+D51+D52+D53+D54+D55+D56+D57+D58+D59+D60+D61+D62+D63+D64+D65+D66+D67+D68+D69+D70+D71+D72+D73+D75+D76+D77+D78+D79+D80+D81+D82+D83+D84+D85+D86+D87+D88+D89+D90+D91+D92+D93+D94+D95+D96+D97+D98+D74</f>
        <v>0</v>
      </c>
      <c r="E48" s="61" t="e">
        <f>D48/C48*100</f>
        <v>#DIV/0!</v>
      </c>
      <c r="F48" s="61">
        <f t="shared" si="5"/>
        <v>0</v>
      </c>
    </row>
    <row r="49" spans="1:6" ht="30" customHeight="1" x14ac:dyDescent="0.25">
      <c r="A49" s="12"/>
      <c r="B49" s="11" t="s">
        <v>54</v>
      </c>
      <c r="C49" s="43">
        <v>0</v>
      </c>
      <c r="D49" s="43"/>
      <c r="E49" s="49" t="e">
        <f t="shared" si="4"/>
        <v>#DIV/0!</v>
      </c>
      <c r="F49" s="43"/>
    </row>
    <row r="50" spans="1:6" ht="30" customHeight="1" x14ac:dyDescent="0.25">
      <c r="A50" s="12"/>
      <c r="B50" s="11" t="s">
        <v>55</v>
      </c>
      <c r="C50" s="43">
        <v>0</v>
      </c>
      <c r="D50" s="43"/>
      <c r="E50" s="49" t="e">
        <f t="shared" si="4"/>
        <v>#DIV/0!</v>
      </c>
      <c r="F50" s="43"/>
    </row>
    <row r="51" spans="1:6" ht="30" customHeight="1" x14ac:dyDescent="0.25">
      <c r="A51" s="12"/>
      <c r="B51" s="11" t="s">
        <v>56</v>
      </c>
      <c r="C51" s="43">
        <v>0</v>
      </c>
      <c r="D51" s="43"/>
      <c r="E51" s="49" t="e">
        <f t="shared" si="4"/>
        <v>#DIV/0!</v>
      </c>
      <c r="F51" s="43"/>
    </row>
    <row r="52" spans="1:6" ht="30" customHeight="1" x14ac:dyDescent="0.25">
      <c r="A52" s="12"/>
      <c r="B52" s="11" t="s">
        <v>57</v>
      </c>
      <c r="C52" s="43">
        <v>0</v>
      </c>
      <c r="D52" s="43"/>
      <c r="E52" s="49" t="e">
        <f t="shared" si="4"/>
        <v>#DIV/0!</v>
      </c>
      <c r="F52" s="43"/>
    </row>
    <row r="53" spans="1:6" ht="30" customHeight="1" x14ac:dyDescent="0.25">
      <c r="A53" s="12"/>
      <c r="B53" s="11" t="s">
        <v>58</v>
      </c>
      <c r="C53" s="43">
        <v>0</v>
      </c>
      <c r="D53" s="43"/>
      <c r="E53" s="49" t="e">
        <f t="shared" si="4"/>
        <v>#DIV/0!</v>
      </c>
      <c r="F53" s="43"/>
    </row>
    <row r="54" spans="1:6" ht="30" customHeight="1" x14ac:dyDescent="0.25">
      <c r="A54" s="12"/>
      <c r="B54" s="11" t="s">
        <v>59</v>
      </c>
      <c r="C54" s="43">
        <v>0</v>
      </c>
      <c r="D54" s="43"/>
      <c r="E54" s="49" t="e">
        <f t="shared" si="4"/>
        <v>#DIV/0!</v>
      </c>
      <c r="F54" s="43"/>
    </row>
    <row r="55" spans="1:6" ht="30" customHeight="1" x14ac:dyDescent="0.25">
      <c r="A55" s="12"/>
      <c r="B55" s="23" t="s">
        <v>60</v>
      </c>
      <c r="C55" s="43">
        <v>0</v>
      </c>
      <c r="D55" s="43"/>
      <c r="E55" s="49" t="e">
        <f t="shared" si="4"/>
        <v>#DIV/0!</v>
      </c>
      <c r="F55" s="43"/>
    </row>
    <row r="56" spans="1:6" ht="30" customHeight="1" x14ac:dyDescent="0.25">
      <c r="A56" s="12"/>
      <c r="B56" s="23" t="s">
        <v>61</v>
      </c>
      <c r="C56" s="43">
        <v>0</v>
      </c>
      <c r="D56" s="43"/>
      <c r="E56" s="49" t="e">
        <f t="shared" si="4"/>
        <v>#DIV/0!</v>
      </c>
      <c r="F56" s="43"/>
    </row>
    <row r="57" spans="1:6" ht="30" customHeight="1" x14ac:dyDescent="0.25">
      <c r="A57" s="12"/>
      <c r="B57" s="11" t="s">
        <v>62</v>
      </c>
      <c r="C57" s="43">
        <v>0</v>
      </c>
      <c r="D57" s="43"/>
      <c r="E57" s="49" t="e">
        <f t="shared" si="4"/>
        <v>#DIV/0!</v>
      </c>
      <c r="F57" s="43"/>
    </row>
    <row r="58" spans="1:6" ht="30" customHeight="1" x14ac:dyDescent="0.25">
      <c r="A58" s="12"/>
      <c r="B58" s="11" t="s">
        <v>134</v>
      </c>
      <c r="C58" s="43">
        <v>0</v>
      </c>
      <c r="D58" s="43"/>
      <c r="E58" s="49" t="e">
        <f t="shared" si="4"/>
        <v>#DIV/0!</v>
      </c>
      <c r="F58" s="43"/>
    </row>
    <row r="59" spans="1:6" ht="30" customHeight="1" x14ac:dyDescent="0.25">
      <c r="A59" s="12"/>
      <c r="B59" s="11"/>
      <c r="C59" s="43">
        <v>0</v>
      </c>
      <c r="D59" s="43"/>
      <c r="E59" s="49" t="e">
        <f t="shared" si="4"/>
        <v>#DIV/0!</v>
      </c>
      <c r="F59" s="43"/>
    </row>
    <row r="60" spans="1:6" ht="30" customHeight="1" x14ac:dyDescent="0.25">
      <c r="A60" s="12"/>
      <c r="B60" s="11" t="s">
        <v>63</v>
      </c>
      <c r="C60" s="43">
        <v>0</v>
      </c>
      <c r="D60" s="43"/>
      <c r="E60" s="49" t="e">
        <f t="shared" si="4"/>
        <v>#DIV/0!</v>
      </c>
      <c r="F60" s="43"/>
    </row>
    <row r="61" spans="1:6" ht="30" customHeight="1" x14ac:dyDescent="0.25">
      <c r="A61" s="12"/>
      <c r="B61" s="11" t="s">
        <v>64</v>
      </c>
      <c r="C61" s="43">
        <v>0</v>
      </c>
      <c r="D61" s="43"/>
      <c r="E61" s="49" t="e">
        <f t="shared" si="4"/>
        <v>#DIV/0!</v>
      </c>
      <c r="F61" s="43"/>
    </row>
    <row r="62" spans="1:6" ht="30" customHeight="1" x14ac:dyDescent="0.25">
      <c r="A62" s="12"/>
      <c r="B62" s="11" t="s">
        <v>65</v>
      </c>
      <c r="C62" s="43">
        <v>0</v>
      </c>
      <c r="D62" s="43"/>
      <c r="E62" s="49" t="e">
        <f t="shared" si="4"/>
        <v>#DIV/0!</v>
      </c>
      <c r="F62" s="43"/>
    </row>
    <row r="63" spans="1:6" ht="30" customHeight="1" x14ac:dyDescent="0.25">
      <c r="A63" s="12"/>
      <c r="B63" s="11" t="s">
        <v>135</v>
      </c>
      <c r="C63" s="43">
        <v>0</v>
      </c>
      <c r="D63" s="43"/>
      <c r="E63" s="49" t="e">
        <f t="shared" si="4"/>
        <v>#DIV/0!</v>
      </c>
      <c r="F63" s="43"/>
    </row>
    <row r="64" spans="1:6" ht="30" customHeight="1" x14ac:dyDescent="0.25">
      <c r="A64" s="12"/>
      <c r="B64" s="11"/>
      <c r="C64" s="43">
        <v>0</v>
      </c>
      <c r="D64" s="43"/>
      <c r="E64" s="49" t="e">
        <f t="shared" si="4"/>
        <v>#DIV/0!</v>
      </c>
      <c r="F64" s="43"/>
    </row>
    <row r="65" spans="1:6" ht="30" customHeight="1" x14ac:dyDescent="0.25">
      <c r="A65" s="12"/>
      <c r="B65" s="11" t="s">
        <v>66</v>
      </c>
      <c r="C65" s="43">
        <v>0</v>
      </c>
      <c r="D65" s="43"/>
      <c r="E65" s="49" t="e">
        <f t="shared" si="4"/>
        <v>#DIV/0!</v>
      </c>
      <c r="F65" s="43"/>
    </row>
    <row r="66" spans="1:6" ht="30" customHeight="1" x14ac:dyDescent="0.25">
      <c r="A66" s="12"/>
      <c r="B66" s="11" t="s">
        <v>67</v>
      </c>
      <c r="C66" s="43">
        <v>0</v>
      </c>
      <c r="D66" s="43"/>
      <c r="E66" s="49" t="e">
        <f t="shared" si="4"/>
        <v>#DIV/0!</v>
      </c>
      <c r="F66" s="43"/>
    </row>
    <row r="67" spans="1:6" ht="30" customHeight="1" x14ac:dyDescent="0.25">
      <c r="A67" s="12"/>
      <c r="B67" s="11" t="s">
        <v>68</v>
      </c>
      <c r="C67" s="43">
        <v>0</v>
      </c>
      <c r="D67" s="43"/>
      <c r="E67" s="49" t="e">
        <f t="shared" si="4"/>
        <v>#DIV/0!</v>
      </c>
      <c r="F67" s="43"/>
    </row>
    <row r="68" spans="1:6" ht="30" customHeight="1" x14ac:dyDescent="0.25">
      <c r="A68" s="12"/>
      <c r="B68" s="11" t="s">
        <v>136</v>
      </c>
      <c r="C68" s="43">
        <v>0</v>
      </c>
      <c r="D68" s="43"/>
      <c r="E68" s="49" t="e">
        <f t="shared" si="4"/>
        <v>#DIV/0!</v>
      </c>
      <c r="F68" s="43"/>
    </row>
    <row r="69" spans="1:6" ht="30" customHeight="1" x14ac:dyDescent="0.25">
      <c r="A69" s="12"/>
      <c r="B69" s="11" t="s">
        <v>137</v>
      </c>
      <c r="C69" s="43">
        <v>0</v>
      </c>
      <c r="D69" s="43"/>
      <c r="E69" s="49" t="e">
        <f t="shared" si="4"/>
        <v>#DIV/0!</v>
      </c>
      <c r="F69" s="43"/>
    </row>
    <row r="70" spans="1:6" ht="30" customHeight="1" x14ac:dyDescent="0.25">
      <c r="A70" s="12"/>
      <c r="B70" s="11" t="s">
        <v>69</v>
      </c>
      <c r="C70" s="43">
        <v>0</v>
      </c>
      <c r="D70" s="43"/>
      <c r="E70" s="49" t="e">
        <f t="shared" si="4"/>
        <v>#DIV/0!</v>
      </c>
      <c r="F70" s="43"/>
    </row>
    <row r="71" spans="1:6" ht="30" customHeight="1" x14ac:dyDescent="0.25">
      <c r="A71" s="12"/>
      <c r="B71" s="11" t="s">
        <v>70</v>
      </c>
      <c r="C71" s="43">
        <v>0</v>
      </c>
      <c r="D71" s="43"/>
      <c r="E71" s="49" t="e">
        <f t="shared" si="4"/>
        <v>#DIV/0!</v>
      </c>
      <c r="F71" s="43"/>
    </row>
    <row r="72" spans="1:6" ht="30" customHeight="1" x14ac:dyDescent="0.25">
      <c r="A72" s="12"/>
      <c r="B72" s="11" t="s">
        <v>71</v>
      </c>
      <c r="C72" s="43">
        <v>0</v>
      </c>
      <c r="D72" s="43"/>
      <c r="E72" s="49" t="e">
        <f t="shared" si="4"/>
        <v>#DIV/0!</v>
      </c>
      <c r="F72" s="43"/>
    </row>
    <row r="73" spans="1:6" ht="30" customHeight="1" x14ac:dyDescent="0.25">
      <c r="A73" s="12"/>
      <c r="B73" s="11" t="s">
        <v>72</v>
      </c>
      <c r="C73" s="43">
        <v>0</v>
      </c>
      <c r="D73" s="43"/>
      <c r="E73" s="49" t="e">
        <f t="shared" si="4"/>
        <v>#DIV/0!</v>
      </c>
      <c r="F73" s="43"/>
    </row>
    <row r="74" spans="1:6" ht="30" customHeight="1" x14ac:dyDescent="0.25">
      <c r="A74" s="12"/>
      <c r="B74" s="11" t="s">
        <v>73</v>
      </c>
      <c r="C74" s="43">
        <v>0</v>
      </c>
      <c r="D74" s="43"/>
      <c r="E74" s="49" t="e">
        <f t="shared" si="4"/>
        <v>#DIV/0!</v>
      </c>
      <c r="F74" s="43"/>
    </row>
    <row r="75" spans="1:6" ht="30" customHeight="1" x14ac:dyDescent="0.25">
      <c r="A75" s="12"/>
      <c r="B75" s="11" t="s">
        <v>74</v>
      </c>
      <c r="C75" s="43">
        <v>0</v>
      </c>
      <c r="D75" s="43"/>
      <c r="E75" s="49" t="e">
        <f t="shared" si="4"/>
        <v>#DIV/0!</v>
      </c>
      <c r="F75" s="43"/>
    </row>
    <row r="76" spans="1:6" ht="30" customHeight="1" x14ac:dyDescent="0.25">
      <c r="A76" s="12"/>
      <c r="B76" s="11" t="s">
        <v>75</v>
      </c>
      <c r="C76" s="43">
        <v>0</v>
      </c>
      <c r="D76" s="43"/>
      <c r="E76" s="49" t="e">
        <f t="shared" si="4"/>
        <v>#DIV/0!</v>
      </c>
      <c r="F76" s="43"/>
    </row>
    <row r="77" spans="1:6" ht="30" customHeight="1" x14ac:dyDescent="0.25">
      <c r="A77" s="12"/>
      <c r="B77" s="11" t="s">
        <v>76</v>
      </c>
      <c r="C77" s="43">
        <v>0</v>
      </c>
      <c r="D77" s="43"/>
      <c r="E77" s="49" t="e">
        <f t="shared" si="4"/>
        <v>#DIV/0!</v>
      </c>
      <c r="F77" s="43"/>
    </row>
    <row r="78" spans="1:6" ht="30" customHeight="1" x14ac:dyDescent="0.25">
      <c r="A78" s="12"/>
      <c r="B78" s="11" t="s">
        <v>77</v>
      </c>
      <c r="C78" s="43">
        <v>0</v>
      </c>
      <c r="D78" s="43"/>
      <c r="E78" s="49" t="e">
        <f t="shared" si="4"/>
        <v>#DIV/0!</v>
      </c>
      <c r="F78" s="43"/>
    </row>
    <row r="79" spans="1:6" ht="36.75" customHeight="1" x14ac:dyDescent="0.25">
      <c r="A79" s="12"/>
      <c r="B79" s="11" t="s">
        <v>78</v>
      </c>
      <c r="C79" s="43">
        <v>0</v>
      </c>
      <c r="D79" s="43"/>
      <c r="E79" s="49" t="e">
        <f t="shared" si="4"/>
        <v>#DIV/0!</v>
      </c>
      <c r="F79" s="43"/>
    </row>
    <row r="80" spans="1:6" ht="30" customHeight="1" x14ac:dyDescent="0.25">
      <c r="A80" s="12"/>
      <c r="B80" s="11" t="s">
        <v>79</v>
      </c>
      <c r="C80" s="43">
        <v>0</v>
      </c>
      <c r="D80" s="43"/>
      <c r="E80" s="49" t="e">
        <f t="shared" si="4"/>
        <v>#DIV/0!</v>
      </c>
      <c r="F80" s="43"/>
    </row>
    <row r="81" spans="1:6" ht="30" customHeight="1" x14ac:dyDescent="0.25">
      <c r="A81" s="12"/>
      <c r="B81" s="11" t="s">
        <v>80</v>
      </c>
      <c r="C81" s="43">
        <v>0</v>
      </c>
      <c r="D81" s="43"/>
      <c r="E81" s="49" t="e">
        <f t="shared" si="4"/>
        <v>#DIV/0!</v>
      </c>
      <c r="F81" s="43"/>
    </row>
    <row r="82" spans="1:6" ht="30" customHeight="1" x14ac:dyDescent="0.25">
      <c r="A82" s="12"/>
      <c r="B82" s="11" t="s">
        <v>81</v>
      </c>
      <c r="C82" s="43">
        <v>0</v>
      </c>
      <c r="D82" s="43"/>
      <c r="E82" s="49" t="e">
        <f t="shared" si="4"/>
        <v>#DIV/0!</v>
      </c>
      <c r="F82" s="43"/>
    </row>
    <row r="83" spans="1:6" ht="30" customHeight="1" x14ac:dyDescent="0.25">
      <c r="A83" s="12"/>
      <c r="B83" s="11" t="s">
        <v>82</v>
      </c>
      <c r="C83" s="43">
        <v>0</v>
      </c>
      <c r="D83" s="43"/>
      <c r="E83" s="49" t="e">
        <f t="shared" si="4"/>
        <v>#DIV/0!</v>
      </c>
      <c r="F83" s="43"/>
    </row>
    <row r="84" spans="1:6" ht="30" customHeight="1" x14ac:dyDescent="0.25">
      <c r="A84" s="12"/>
      <c r="B84" s="11" t="s">
        <v>83</v>
      </c>
      <c r="C84" s="43">
        <v>0</v>
      </c>
      <c r="D84" s="43"/>
      <c r="E84" s="49" t="e">
        <f t="shared" si="4"/>
        <v>#DIV/0!</v>
      </c>
      <c r="F84" s="43"/>
    </row>
    <row r="85" spans="1:6" ht="30" customHeight="1" x14ac:dyDescent="0.25">
      <c r="A85" s="12"/>
      <c r="B85" s="11" t="s">
        <v>84</v>
      </c>
      <c r="C85" s="43">
        <v>0</v>
      </c>
      <c r="D85" s="43"/>
      <c r="E85" s="49" t="e">
        <f t="shared" si="4"/>
        <v>#DIV/0!</v>
      </c>
      <c r="F85" s="43"/>
    </row>
    <row r="86" spans="1:6" ht="30" customHeight="1" x14ac:dyDescent="0.25">
      <c r="A86" s="12"/>
      <c r="B86" s="11" t="s">
        <v>85</v>
      </c>
      <c r="C86" s="43">
        <v>0</v>
      </c>
      <c r="D86" s="43"/>
      <c r="E86" s="49" t="e">
        <f t="shared" si="4"/>
        <v>#DIV/0!</v>
      </c>
      <c r="F86" s="43"/>
    </row>
    <row r="87" spans="1:6" ht="30" customHeight="1" x14ac:dyDescent="0.25">
      <c r="A87" s="12"/>
      <c r="B87" s="11" t="s">
        <v>130</v>
      </c>
      <c r="C87" s="43"/>
      <c r="D87" s="43"/>
      <c r="E87" s="49" t="e">
        <f t="shared" si="4"/>
        <v>#DIV/0!</v>
      </c>
      <c r="F87" s="43"/>
    </row>
    <row r="88" spans="1:6" ht="30" customHeight="1" x14ac:dyDescent="0.25">
      <c r="A88" s="12"/>
      <c r="B88" s="11" t="s">
        <v>86</v>
      </c>
      <c r="C88" s="43">
        <v>0</v>
      </c>
      <c r="D88" s="43"/>
      <c r="E88" s="49" t="e">
        <f t="shared" si="4"/>
        <v>#DIV/0!</v>
      </c>
      <c r="F88" s="43"/>
    </row>
    <row r="89" spans="1:6" ht="30" customHeight="1" x14ac:dyDescent="0.25">
      <c r="A89" s="12"/>
      <c r="B89" s="11" t="s">
        <v>87</v>
      </c>
      <c r="C89" s="43">
        <v>0</v>
      </c>
      <c r="D89" s="43"/>
      <c r="E89" s="49" t="e">
        <f t="shared" si="4"/>
        <v>#DIV/0!</v>
      </c>
      <c r="F89" s="43"/>
    </row>
    <row r="90" spans="1:6" ht="30" customHeight="1" x14ac:dyDescent="0.25">
      <c r="A90" s="12"/>
      <c r="B90" s="11" t="s">
        <v>88</v>
      </c>
      <c r="C90" s="43">
        <v>0</v>
      </c>
      <c r="D90" s="43"/>
      <c r="E90" s="49" t="e">
        <f t="shared" si="4"/>
        <v>#DIV/0!</v>
      </c>
      <c r="F90" s="43"/>
    </row>
    <row r="91" spans="1:6" ht="30" customHeight="1" x14ac:dyDescent="0.25">
      <c r="A91" s="12"/>
      <c r="B91" s="11" t="s">
        <v>89</v>
      </c>
      <c r="C91" s="43">
        <v>0</v>
      </c>
      <c r="D91" s="43"/>
      <c r="E91" s="49" t="e">
        <f t="shared" si="4"/>
        <v>#DIV/0!</v>
      </c>
      <c r="F91" s="43"/>
    </row>
    <row r="92" spans="1:6" ht="30" customHeight="1" x14ac:dyDescent="0.25">
      <c r="A92" s="12"/>
      <c r="B92" s="11" t="s">
        <v>90</v>
      </c>
      <c r="C92" s="43">
        <v>0</v>
      </c>
      <c r="D92" s="43"/>
      <c r="E92" s="49" t="e">
        <f t="shared" si="4"/>
        <v>#DIV/0!</v>
      </c>
      <c r="F92" s="43"/>
    </row>
    <row r="93" spans="1:6" ht="30" customHeight="1" x14ac:dyDescent="0.25">
      <c r="A93" s="12"/>
      <c r="B93" s="11"/>
      <c r="C93" s="43">
        <v>0</v>
      </c>
      <c r="D93" s="43"/>
      <c r="E93" s="49" t="e">
        <f t="shared" si="4"/>
        <v>#DIV/0!</v>
      </c>
      <c r="F93" s="43"/>
    </row>
    <row r="94" spans="1:6" ht="30" customHeight="1" x14ac:dyDescent="0.25">
      <c r="A94" s="12"/>
      <c r="B94" s="24"/>
      <c r="C94" s="43">
        <v>0</v>
      </c>
      <c r="D94" s="43"/>
      <c r="E94" s="49" t="e">
        <f t="shared" si="4"/>
        <v>#DIV/0!</v>
      </c>
      <c r="F94" s="43"/>
    </row>
    <row r="95" spans="1:6" ht="30" customHeight="1" x14ac:dyDescent="0.25">
      <c r="A95" s="12"/>
      <c r="B95" s="11" t="s">
        <v>91</v>
      </c>
      <c r="C95" s="43">
        <v>0</v>
      </c>
      <c r="D95" s="43"/>
      <c r="E95" s="49" t="e">
        <f t="shared" si="4"/>
        <v>#DIV/0!</v>
      </c>
      <c r="F95" s="43"/>
    </row>
    <row r="96" spans="1:6" ht="30" customHeight="1" x14ac:dyDescent="0.25">
      <c r="A96" s="12"/>
      <c r="B96" s="11" t="s">
        <v>92</v>
      </c>
      <c r="C96" s="43">
        <v>0</v>
      </c>
      <c r="D96" s="43"/>
      <c r="E96" s="49" t="e">
        <f t="shared" si="4"/>
        <v>#DIV/0!</v>
      </c>
      <c r="F96" s="43"/>
    </row>
    <row r="97" spans="1:6" ht="30" customHeight="1" x14ac:dyDescent="0.25">
      <c r="A97" s="12"/>
      <c r="B97" s="11" t="s">
        <v>93</v>
      </c>
      <c r="C97" s="43">
        <v>0</v>
      </c>
      <c r="D97" s="43"/>
      <c r="E97" s="49" t="e">
        <f t="shared" ref="E97:E132" si="6">D97/C97*100</f>
        <v>#DIV/0!</v>
      </c>
      <c r="F97" s="43"/>
    </row>
    <row r="98" spans="1:6" ht="30" customHeight="1" x14ac:dyDescent="0.25">
      <c r="A98" s="12"/>
      <c r="B98" s="11" t="s">
        <v>131</v>
      </c>
      <c r="C98" s="43">
        <v>0</v>
      </c>
      <c r="D98" s="43"/>
      <c r="E98" s="49" t="e">
        <f t="shared" si="6"/>
        <v>#DIV/0!</v>
      </c>
      <c r="F98" s="43"/>
    </row>
    <row r="99" spans="1:6" s="87" customFormat="1" ht="30" customHeight="1" x14ac:dyDescent="0.25">
      <c r="A99" s="59" t="s">
        <v>9</v>
      </c>
      <c r="B99" s="60" t="s">
        <v>94</v>
      </c>
      <c r="C99" s="61">
        <f>C100</f>
        <v>0</v>
      </c>
      <c r="D99" s="61">
        <f t="shared" ref="D99:F99" si="7">D100</f>
        <v>0</v>
      </c>
      <c r="E99" s="4" t="e">
        <f t="shared" si="6"/>
        <v>#DIV/0!</v>
      </c>
      <c r="F99" s="61">
        <f t="shared" si="7"/>
        <v>0</v>
      </c>
    </row>
    <row r="100" spans="1:6" ht="30" customHeight="1" x14ac:dyDescent="0.25">
      <c r="A100" s="12" t="s">
        <v>1</v>
      </c>
      <c r="B100" s="11" t="s">
        <v>95</v>
      </c>
      <c r="C100" s="43">
        <v>0</v>
      </c>
      <c r="D100" s="43"/>
      <c r="E100" s="49" t="e">
        <f t="shared" si="6"/>
        <v>#DIV/0!</v>
      </c>
      <c r="F100" s="43"/>
    </row>
    <row r="101" spans="1:6" s="87" customFormat="1" ht="30" customHeight="1" x14ac:dyDescent="0.25">
      <c r="A101" s="59" t="s">
        <v>11</v>
      </c>
      <c r="B101" s="60" t="s">
        <v>96</v>
      </c>
      <c r="C101" s="61">
        <f>C102+C103+C104</f>
        <v>0</v>
      </c>
      <c r="D101" s="61">
        <f t="shared" ref="D101" si="8">D102+D103+D104</f>
        <v>0</v>
      </c>
      <c r="E101" s="4" t="e">
        <f t="shared" si="6"/>
        <v>#DIV/0!</v>
      </c>
      <c r="F101" s="61">
        <f t="shared" ref="F101" si="9">F102+F103+F104</f>
        <v>0</v>
      </c>
    </row>
    <row r="102" spans="1:6" ht="30" customHeight="1" x14ac:dyDescent="0.25">
      <c r="A102" s="12"/>
      <c r="B102" s="11" t="s">
        <v>97</v>
      </c>
      <c r="C102" s="43">
        <v>0</v>
      </c>
      <c r="D102" s="43"/>
      <c r="E102" s="49" t="e">
        <f t="shared" si="6"/>
        <v>#DIV/0!</v>
      </c>
      <c r="F102" s="43"/>
    </row>
    <row r="103" spans="1:6" ht="30" customHeight="1" x14ac:dyDescent="0.25">
      <c r="A103" s="12"/>
      <c r="B103" s="11" t="s">
        <v>98</v>
      </c>
      <c r="C103" s="43"/>
      <c r="D103" s="43"/>
      <c r="E103" s="49" t="e">
        <f t="shared" si="6"/>
        <v>#DIV/0!</v>
      </c>
      <c r="F103" s="95">
        <v>0</v>
      </c>
    </row>
    <row r="104" spans="1:6" s="92" customFormat="1" ht="30" customHeight="1" x14ac:dyDescent="0.25">
      <c r="A104" s="12"/>
      <c r="B104" s="11" t="s">
        <v>99</v>
      </c>
      <c r="C104" s="43"/>
      <c r="D104" s="43"/>
      <c r="E104" s="49" t="e">
        <f t="shared" si="6"/>
        <v>#DIV/0!</v>
      </c>
      <c r="F104" s="95">
        <v>0</v>
      </c>
    </row>
    <row r="105" spans="1:6" s="87" customFormat="1" ht="30" customHeight="1" x14ac:dyDescent="0.25">
      <c r="A105" s="59" t="s">
        <v>15</v>
      </c>
      <c r="B105" s="60" t="s">
        <v>100</v>
      </c>
      <c r="C105" s="61">
        <f>C106</f>
        <v>0</v>
      </c>
      <c r="D105" s="61">
        <f t="shared" ref="D105:F105" si="10">D106</f>
        <v>0</v>
      </c>
      <c r="E105" s="4" t="e">
        <f t="shared" si="6"/>
        <v>#DIV/0!</v>
      </c>
      <c r="F105" s="61">
        <f t="shared" si="10"/>
        <v>0</v>
      </c>
    </row>
    <row r="106" spans="1:6" ht="30" customHeight="1" x14ac:dyDescent="0.25">
      <c r="A106" s="46"/>
      <c r="B106" s="20" t="s">
        <v>101</v>
      </c>
      <c r="C106" s="43">
        <v>0</v>
      </c>
      <c r="D106" s="43"/>
      <c r="E106" s="49" t="e">
        <f t="shared" si="6"/>
        <v>#DIV/0!</v>
      </c>
      <c r="F106" s="43"/>
    </row>
    <row r="107" spans="1:6" s="87" customFormat="1" ht="30" customHeight="1" x14ac:dyDescent="0.25">
      <c r="A107" s="59" t="s">
        <v>19</v>
      </c>
      <c r="B107" s="60" t="s">
        <v>102</v>
      </c>
      <c r="C107" s="61">
        <f>C108+C109+C110+C111+C112+C113+C114+C115+C116+C117+C118+C119+C120+C121+C122+C123</f>
        <v>0</v>
      </c>
      <c r="D107" s="61">
        <f t="shared" ref="D107" si="11">D108+D109+D110+D111+D112+D113+D114+D115+D116+D117+D118+D119+D120+D121+D122+D123</f>
        <v>0</v>
      </c>
      <c r="E107" s="4" t="e">
        <f t="shared" si="6"/>
        <v>#DIV/0!</v>
      </c>
      <c r="F107" s="61">
        <f t="shared" ref="F107" si="12">F108+F109+F110+F111+F112+F113+F114+F115+F116+F117+F118+F119+F120+F121+F122+F123</f>
        <v>0</v>
      </c>
    </row>
    <row r="108" spans="1:6" ht="30" customHeight="1" x14ac:dyDescent="0.25">
      <c r="A108" s="12"/>
      <c r="B108" s="11" t="s">
        <v>103</v>
      </c>
      <c r="C108" s="43">
        <v>0</v>
      </c>
      <c r="D108" s="43"/>
      <c r="E108" s="49" t="e">
        <f t="shared" si="6"/>
        <v>#DIV/0!</v>
      </c>
      <c r="F108" s="43"/>
    </row>
    <row r="109" spans="1:6" ht="30" customHeight="1" x14ac:dyDescent="0.25">
      <c r="A109" s="12"/>
      <c r="B109" s="11" t="s">
        <v>104</v>
      </c>
      <c r="C109" s="43">
        <v>0</v>
      </c>
      <c r="D109" s="43"/>
      <c r="E109" s="49" t="e">
        <f t="shared" si="6"/>
        <v>#DIV/0!</v>
      </c>
      <c r="F109" s="43"/>
    </row>
    <row r="110" spans="1:6" ht="30" customHeight="1" x14ac:dyDescent="0.25">
      <c r="A110" s="12"/>
      <c r="B110" s="11" t="s">
        <v>105</v>
      </c>
      <c r="C110" s="43">
        <v>0</v>
      </c>
      <c r="D110" s="43"/>
      <c r="E110" s="49" t="e">
        <f t="shared" si="6"/>
        <v>#DIV/0!</v>
      </c>
      <c r="F110" s="43"/>
    </row>
    <row r="111" spans="1:6" ht="30" customHeight="1" x14ac:dyDescent="0.25">
      <c r="A111" s="12" t="s">
        <v>1</v>
      </c>
      <c r="B111" s="11" t="s">
        <v>106</v>
      </c>
      <c r="C111" s="43">
        <v>0</v>
      </c>
      <c r="D111" s="43"/>
      <c r="E111" s="49" t="e">
        <f t="shared" si="6"/>
        <v>#DIV/0!</v>
      </c>
      <c r="F111" s="43"/>
    </row>
    <row r="112" spans="1:6" ht="30" customHeight="1" x14ac:dyDescent="0.25">
      <c r="A112" s="12"/>
      <c r="B112" s="11" t="s">
        <v>107</v>
      </c>
      <c r="C112" s="43">
        <v>0</v>
      </c>
      <c r="D112" s="43"/>
      <c r="E112" s="49" t="e">
        <f t="shared" si="6"/>
        <v>#DIV/0!</v>
      </c>
      <c r="F112" s="43"/>
    </row>
    <row r="113" spans="1:6" ht="30" customHeight="1" x14ac:dyDescent="0.25">
      <c r="A113" s="12"/>
      <c r="B113" s="11" t="s">
        <v>108</v>
      </c>
      <c r="C113" s="43">
        <v>0</v>
      </c>
      <c r="D113" s="43"/>
      <c r="E113" s="49" t="e">
        <f t="shared" si="6"/>
        <v>#DIV/0!</v>
      </c>
      <c r="F113" s="43"/>
    </row>
    <row r="114" spans="1:6" ht="30" customHeight="1" x14ac:dyDescent="0.25">
      <c r="A114" s="12"/>
      <c r="B114" s="11" t="s">
        <v>109</v>
      </c>
      <c r="C114" s="43">
        <v>0</v>
      </c>
      <c r="D114" s="43"/>
      <c r="E114" s="49" t="e">
        <f t="shared" si="6"/>
        <v>#DIV/0!</v>
      </c>
      <c r="F114" s="43"/>
    </row>
    <row r="115" spans="1:6" ht="30" customHeight="1" x14ac:dyDescent="0.25">
      <c r="A115" s="12"/>
      <c r="B115" s="11" t="s">
        <v>110</v>
      </c>
      <c r="C115" s="43">
        <v>0</v>
      </c>
      <c r="D115" s="43"/>
      <c r="E115" s="49" t="e">
        <f t="shared" si="6"/>
        <v>#DIV/0!</v>
      </c>
      <c r="F115" s="43"/>
    </row>
    <row r="116" spans="1:6" ht="30" customHeight="1" x14ac:dyDescent="0.25">
      <c r="A116" s="12"/>
      <c r="B116" s="11" t="s">
        <v>111</v>
      </c>
      <c r="C116" s="43">
        <v>0</v>
      </c>
      <c r="D116" s="43"/>
      <c r="E116" s="49" t="e">
        <f t="shared" si="6"/>
        <v>#DIV/0!</v>
      </c>
      <c r="F116" s="43"/>
    </row>
    <row r="117" spans="1:6" ht="30" customHeight="1" x14ac:dyDescent="0.25">
      <c r="A117" s="12"/>
      <c r="B117" s="11" t="s">
        <v>112</v>
      </c>
      <c r="C117" s="43">
        <v>0</v>
      </c>
      <c r="D117" s="43"/>
      <c r="E117" s="49" t="e">
        <f t="shared" si="6"/>
        <v>#DIV/0!</v>
      </c>
      <c r="F117" s="43"/>
    </row>
    <row r="118" spans="1:6" ht="30" customHeight="1" x14ac:dyDescent="0.25">
      <c r="A118" s="12"/>
      <c r="B118" s="11" t="s">
        <v>113</v>
      </c>
      <c r="C118" s="43">
        <v>0</v>
      </c>
      <c r="D118" s="43"/>
      <c r="E118" s="49" t="e">
        <f t="shared" si="6"/>
        <v>#DIV/0!</v>
      </c>
      <c r="F118" s="43"/>
    </row>
    <row r="119" spans="1:6" ht="30" customHeight="1" x14ac:dyDescent="0.25">
      <c r="A119" s="12"/>
      <c r="B119" s="11" t="s">
        <v>114</v>
      </c>
      <c r="C119" s="43">
        <v>0</v>
      </c>
      <c r="D119" s="43"/>
      <c r="E119" s="49" t="e">
        <f t="shared" si="6"/>
        <v>#DIV/0!</v>
      </c>
      <c r="F119" s="43"/>
    </row>
    <row r="120" spans="1:6" ht="30" customHeight="1" x14ac:dyDescent="0.25">
      <c r="A120" s="12"/>
      <c r="B120" s="11" t="s">
        <v>115</v>
      </c>
      <c r="C120" s="43">
        <v>0</v>
      </c>
      <c r="D120" s="43"/>
      <c r="E120" s="49" t="e">
        <f t="shared" si="6"/>
        <v>#DIV/0!</v>
      </c>
      <c r="F120" s="43"/>
    </row>
    <row r="121" spans="1:6" ht="30" customHeight="1" x14ac:dyDescent="0.25">
      <c r="A121" s="12"/>
      <c r="B121" s="11" t="s">
        <v>116</v>
      </c>
      <c r="C121" s="43">
        <v>0</v>
      </c>
      <c r="D121" s="43"/>
      <c r="E121" s="49" t="e">
        <f t="shared" si="6"/>
        <v>#DIV/0!</v>
      </c>
      <c r="F121" s="43"/>
    </row>
    <row r="122" spans="1:6" ht="30" customHeight="1" x14ac:dyDescent="0.25">
      <c r="A122" s="12"/>
      <c r="B122" s="11" t="s">
        <v>117</v>
      </c>
      <c r="C122" s="43">
        <v>0</v>
      </c>
      <c r="D122" s="43"/>
      <c r="E122" s="49" t="e">
        <f t="shared" si="6"/>
        <v>#DIV/0!</v>
      </c>
      <c r="F122" s="43"/>
    </row>
    <row r="123" spans="1:6" ht="30" customHeight="1" x14ac:dyDescent="0.25">
      <c r="A123" s="12"/>
      <c r="B123" s="11" t="s">
        <v>118</v>
      </c>
      <c r="C123" s="43">
        <v>0</v>
      </c>
      <c r="D123" s="43"/>
      <c r="E123" s="49" t="e">
        <f t="shared" si="6"/>
        <v>#DIV/0!</v>
      </c>
      <c r="F123" s="43"/>
    </row>
    <row r="124" spans="1:6" s="87" customFormat="1" ht="30" customHeight="1" x14ac:dyDescent="0.25">
      <c r="A124" s="65" t="s">
        <v>21</v>
      </c>
      <c r="B124" s="66" t="s">
        <v>119</v>
      </c>
      <c r="C124" s="67">
        <f>C125+C126</f>
        <v>0</v>
      </c>
      <c r="D124" s="67">
        <f>D125+D126</f>
        <v>0</v>
      </c>
      <c r="E124" s="4" t="e">
        <f t="shared" si="6"/>
        <v>#DIV/0!</v>
      </c>
      <c r="F124" s="67">
        <f>F125+F126</f>
        <v>0</v>
      </c>
    </row>
    <row r="125" spans="1:6" ht="30" customHeight="1" x14ac:dyDescent="0.25">
      <c r="A125" s="12"/>
      <c r="B125" s="11" t="s">
        <v>120</v>
      </c>
      <c r="C125" s="43">
        <v>0</v>
      </c>
      <c r="D125" s="43"/>
      <c r="E125" s="49" t="e">
        <f t="shared" si="6"/>
        <v>#DIV/0!</v>
      </c>
      <c r="F125" s="43"/>
    </row>
    <row r="126" spans="1:6" ht="30" customHeight="1" x14ac:dyDescent="0.25">
      <c r="A126" s="12"/>
      <c r="B126" s="11" t="s">
        <v>121</v>
      </c>
      <c r="C126" s="43"/>
      <c r="D126" s="43"/>
      <c r="E126" s="49" t="e">
        <f t="shared" si="6"/>
        <v>#DIV/0!</v>
      </c>
      <c r="F126" s="95">
        <v>0</v>
      </c>
    </row>
    <row r="127" spans="1:6" s="87" customFormat="1" ht="30" customHeight="1" x14ac:dyDescent="0.25">
      <c r="A127" s="65" t="s">
        <v>23</v>
      </c>
      <c r="B127" s="66" t="s">
        <v>122</v>
      </c>
      <c r="C127" s="67">
        <f>C128+C129+C130+C131</f>
        <v>0</v>
      </c>
      <c r="D127" s="67">
        <f t="shared" ref="D127" si="13">D128+D129+D130+D131</f>
        <v>0</v>
      </c>
      <c r="E127" s="4" t="e">
        <f t="shared" si="6"/>
        <v>#DIV/0!</v>
      </c>
      <c r="F127" s="67">
        <f t="shared" ref="F127" si="14">F128+F129+F130+F131</f>
        <v>0</v>
      </c>
    </row>
    <row r="128" spans="1:6" s="84" customFormat="1" ht="30" customHeight="1" x14ac:dyDescent="0.25">
      <c r="A128" s="54"/>
      <c r="B128" s="22" t="s">
        <v>123</v>
      </c>
      <c r="C128" s="43">
        <v>0</v>
      </c>
      <c r="D128" s="43"/>
      <c r="E128" s="49" t="e">
        <f t="shared" si="6"/>
        <v>#DIV/0!</v>
      </c>
      <c r="F128" s="43"/>
    </row>
    <row r="129" spans="1:6" ht="51" customHeight="1" x14ac:dyDescent="0.25">
      <c r="A129" s="12"/>
      <c r="B129" s="11" t="s">
        <v>124</v>
      </c>
      <c r="C129" s="43">
        <v>0</v>
      </c>
      <c r="D129" s="43"/>
      <c r="E129" s="49" t="e">
        <f t="shared" si="6"/>
        <v>#DIV/0!</v>
      </c>
      <c r="F129" s="43"/>
    </row>
    <row r="130" spans="1:6" ht="30" customHeight="1" x14ac:dyDescent="0.25">
      <c r="A130" s="12"/>
      <c r="B130" s="11" t="s">
        <v>125</v>
      </c>
      <c r="C130" s="43">
        <v>0</v>
      </c>
      <c r="D130" s="43"/>
      <c r="E130" s="49" t="e">
        <f t="shared" si="6"/>
        <v>#DIV/0!</v>
      </c>
      <c r="F130" s="43"/>
    </row>
    <row r="131" spans="1:6" ht="30" customHeight="1" x14ac:dyDescent="0.25">
      <c r="A131" s="12"/>
      <c r="B131" s="11" t="s">
        <v>126</v>
      </c>
      <c r="C131" s="43">
        <v>0</v>
      </c>
      <c r="D131" s="43"/>
      <c r="E131" s="49" t="e">
        <f t="shared" si="6"/>
        <v>#DIV/0!</v>
      </c>
      <c r="F131" s="43"/>
    </row>
    <row r="132" spans="1:6" s="86" customFormat="1" ht="30" customHeight="1" x14ac:dyDescent="0.25">
      <c r="A132" s="16" t="s">
        <v>25</v>
      </c>
      <c r="B132" s="25" t="s">
        <v>128</v>
      </c>
      <c r="C132" s="31">
        <f t="shared" ref="C132:D132" si="15">C9-C29</f>
        <v>0</v>
      </c>
      <c r="D132" s="31">
        <f t="shared" si="15"/>
        <v>0</v>
      </c>
      <c r="E132" s="4" t="e">
        <f t="shared" si="6"/>
        <v>#DIV/0!</v>
      </c>
      <c r="F132" s="31">
        <f t="shared" ref="F132" si="16">F9-F29</f>
        <v>0</v>
      </c>
    </row>
  </sheetData>
  <mergeCells count="13">
    <mergeCell ref="B4:E4"/>
    <mergeCell ref="A6:A8"/>
    <mergeCell ref="B6:B8"/>
    <mergeCell ref="C6:C8"/>
    <mergeCell ref="D6:D8"/>
    <mergeCell ref="E6:E8"/>
    <mergeCell ref="F6:F8"/>
    <mergeCell ref="F26:F2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6"/>
  <sheetViews>
    <sheetView topLeftCell="A32" workbookViewId="0">
      <selection activeCell="L36" sqref="L36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1" width="9.140625" style="55"/>
    <col min="12" max="12" width="15.85546875" style="55" bestFit="1" customWidth="1"/>
    <col min="13" max="16384" width="9.140625" style="55"/>
  </cols>
  <sheetData>
    <row r="1" spans="1:5" x14ac:dyDescent="0.25">
      <c r="A1" s="34"/>
      <c r="B1" s="35"/>
      <c r="C1" s="36"/>
      <c r="D1" s="36"/>
      <c r="E1" s="37"/>
    </row>
    <row r="2" spans="1:5" s="87" customFormat="1" ht="15.75" x14ac:dyDescent="0.25">
      <c r="A2" s="73"/>
      <c r="B2" s="18" t="s">
        <v>144</v>
      </c>
      <c r="C2" s="74"/>
      <c r="D2" s="74"/>
      <c r="E2" s="29"/>
    </row>
    <row r="3" spans="1:5" s="87" customFormat="1" ht="15.75" x14ac:dyDescent="0.25">
      <c r="A3" s="76" t="s">
        <v>1</v>
      </c>
      <c r="B3" s="94" t="s">
        <v>180</v>
      </c>
      <c r="C3" s="30"/>
      <c r="D3" s="30"/>
      <c r="E3" s="77"/>
    </row>
    <row r="4" spans="1:5" s="87" customFormat="1" ht="15.75" x14ac:dyDescent="0.25">
      <c r="A4" s="76"/>
      <c r="B4" s="115" t="s">
        <v>190</v>
      </c>
      <c r="C4" s="115"/>
      <c r="D4" s="115"/>
      <c r="E4" s="115"/>
    </row>
    <row r="5" spans="1:5" ht="15.75" x14ac:dyDescent="0.25">
      <c r="A5" s="38"/>
      <c r="B5" s="35"/>
      <c r="C5" s="36"/>
      <c r="D5" s="36"/>
      <c r="E5" s="37"/>
    </row>
    <row r="6" spans="1:5" s="85" customFormat="1" ht="15" customHeight="1" x14ac:dyDescent="0.25">
      <c r="A6" s="116" t="s">
        <v>1</v>
      </c>
      <c r="B6" s="119" t="s">
        <v>2</v>
      </c>
      <c r="C6" s="112" t="s">
        <v>182</v>
      </c>
      <c r="D6" s="112" t="s">
        <v>183</v>
      </c>
      <c r="E6" s="112" t="s">
        <v>127</v>
      </c>
    </row>
    <row r="7" spans="1:5" s="85" customFormat="1" ht="15" customHeight="1" x14ac:dyDescent="0.25">
      <c r="A7" s="117"/>
      <c r="B7" s="120"/>
      <c r="C7" s="113"/>
      <c r="D7" s="113"/>
      <c r="E7" s="113"/>
    </row>
    <row r="8" spans="1:5" s="85" customFormat="1" ht="39.75" customHeight="1" x14ac:dyDescent="0.25">
      <c r="A8" s="118"/>
      <c r="B8" s="121"/>
      <c r="C8" s="114"/>
      <c r="D8" s="114"/>
      <c r="E8" s="114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0</v>
      </c>
      <c r="D9" s="102">
        <f>D10+D11+D12+D13+D14+D15+D16+D17+D18+D19+D20+D21+D22+D23+D24+D25</f>
        <v>0</v>
      </c>
      <c r="E9" s="102" t="e">
        <f>D9/C9*100</f>
        <v>#DIV/0!</v>
      </c>
    </row>
    <row r="10" spans="1:5" ht="30" customHeight="1" x14ac:dyDescent="0.25">
      <c r="A10" s="42" t="s">
        <v>5</v>
      </c>
      <c r="B10" s="20" t="s">
        <v>146</v>
      </c>
      <c r="C10" s="43"/>
      <c r="D10" s="43"/>
      <c r="E10" s="49" t="e">
        <f>D10/C10*100</f>
        <v>#DIV/0!</v>
      </c>
    </row>
    <row r="11" spans="1:5" ht="30" customHeight="1" x14ac:dyDescent="0.25">
      <c r="A11" s="44" t="s">
        <v>7</v>
      </c>
      <c r="B11" s="11" t="s">
        <v>147</v>
      </c>
      <c r="C11" s="43"/>
      <c r="D11" s="43"/>
      <c r="E11" s="49" t="e">
        <f t="shared" ref="E11:E25" si="0">D11/C11*100</f>
        <v>#DIV/0!</v>
      </c>
    </row>
    <row r="12" spans="1:5" ht="30" customHeight="1" x14ac:dyDescent="0.25">
      <c r="A12" s="44" t="s">
        <v>9</v>
      </c>
      <c r="B12" s="11" t="s">
        <v>148</v>
      </c>
      <c r="C12" s="43"/>
      <c r="D12" s="43"/>
      <c r="E12" s="49" t="e">
        <f t="shared" si="0"/>
        <v>#DIV/0!</v>
      </c>
    </row>
    <row r="13" spans="1:5" ht="30" customHeight="1" x14ac:dyDescent="0.25">
      <c r="A13" s="42" t="s">
        <v>11</v>
      </c>
      <c r="B13" s="11" t="s">
        <v>149</v>
      </c>
      <c r="C13" s="43"/>
      <c r="D13" s="43"/>
      <c r="E13" s="49" t="e">
        <f t="shared" si="0"/>
        <v>#DIV/0!</v>
      </c>
    </row>
    <row r="14" spans="1:5" ht="30" customHeight="1" x14ac:dyDescent="0.25">
      <c r="A14" s="42" t="s">
        <v>15</v>
      </c>
      <c r="B14" s="11" t="s">
        <v>150</v>
      </c>
      <c r="C14" s="43"/>
      <c r="D14" s="43"/>
      <c r="E14" s="49" t="e">
        <f t="shared" si="0"/>
        <v>#DIV/0!</v>
      </c>
    </row>
    <row r="15" spans="1:5" ht="30" customHeight="1" x14ac:dyDescent="0.25">
      <c r="A15" s="42" t="s">
        <v>19</v>
      </c>
      <c r="B15" s="11" t="s">
        <v>151</v>
      </c>
      <c r="C15" s="43"/>
      <c r="D15" s="43"/>
      <c r="E15" s="49" t="e">
        <f t="shared" si="0"/>
        <v>#DIV/0!</v>
      </c>
    </row>
    <row r="16" spans="1:5" ht="30" customHeight="1" x14ac:dyDescent="0.25">
      <c r="A16" s="42" t="s">
        <v>21</v>
      </c>
      <c r="B16" s="11" t="s">
        <v>30</v>
      </c>
      <c r="C16" s="43"/>
      <c r="D16" s="43"/>
      <c r="E16" s="49" t="e">
        <f t="shared" si="0"/>
        <v>#DIV/0!</v>
      </c>
    </row>
    <row r="17" spans="1:5" ht="30" customHeight="1" x14ac:dyDescent="0.25">
      <c r="A17" s="42" t="s">
        <v>23</v>
      </c>
      <c r="B17" s="11" t="s">
        <v>32</v>
      </c>
      <c r="C17" s="43"/>
      <c r="D17" s="43"/>
      <c r="E17" s="49" t="e">
        <f t="shared" si="0"/>
        <v>#DIV/0!</v>
      </c>
    </row>
    <row r="18" spans="1:5" ht="30" customHeight="1" x14ac:dyDescent="0.25">
      <c r="A18" s="42" t="s">
        <v>25</v>
      </c>
      <c r="B18" s="11" t="s">
        <v>34</v>
      </c>
      <c r="C18" s="43"/>
      <c r="D18" s="43"/>
      <c r="E18" s="49" t="e">
        <f t="shared" si="0"/>
        <v>#DIV/0!</v>
      </c>
    </row>
    <row r="19" spans="1:5" ht="30" customHeight="1" x14ac:dyDescent="0.25">
      <c r="A19" s="42" t="s">
        <v>27</v>
      </c>
      <c r="B19" s="11" t="s">
        <v>36</v>
      </c>
      <c r="C19" s="43"/>
      <c r="D19" s="43"/>
      <c r="E19" s="49" t="e">
        <f t="shared" si="0"/>
        <v>#DIV/0!</v>
      </c>
    </row>
    <row r="20" spans="1:5" ht="30" hidden="1" customHeight="1" x14ac:dyDescent="0.25">
      <c r="A20" s="42" t="s">
        <v>29</v>
      </c>
      <c r="B20" s="11"/>
      <c r="C20" s="43"/>
      <c r="D20" s="43"/>
      <c r="E20" s="49" t="e">
        <f t="shared" si="0"/>
        <v>#DIV/0!</v>
      </c>
    </row>
    <row r="21" spans="1:5" ht="30" hidden="1" customHeight="1" x14ac:dyDescent="0.25">
      <c r="A21" s="42" t="s">
        <v>31</v>
      </c>
      <c r="B21" s="11"/>
      <c r="C21" s="43"/>
      <c r="D21" s="43"/>
      <c r="E21" s="49" t="e">
        <f t="shared" si="0"/>
        <v>#DIV/0!</v>
      </c>
    </row>
    <row r="22" spans="1:5" ht="30" hidden="1" customHeight="1" x14ac:dyDescent="0.25">
      <c r="A22" s="42" t="s">
        <v>33</v>
      </c>
      <c r="B22" s="11"/>
      <c r="C22" s="43"/>
      <c r="D22" s="43"/>
      <c r="E22" s="49" t="e">
        <f t="shared" si="0"/>
        <v>#DIV/0!</v>
      </c>
    </row>
    <row r="23" spans="1:5" ht="30" hidden="1" customHeight="1" x14ac:dyDescent="0.25">
      <c r="A23" s="42" t="s">
        <v>35</v>
      </c>
      <c r="B23" s="11"/>
      <c r="C23" s="43"/>
      <c r="D23" s="43"/>
      <c r="E23" s="49" t="e">
        <f t="shared" si="0"/>
        <v>#DIV/0!</v>
      </c>
    </row>
    <row r="24" spans="1:5" ht="30" hidden="1" customHeight="1" x14ac:dyDescent="0.25">
      <c r="A24" s="42" t="s">
        <v>152</v>
      </c>
      <c r="B24" s="11"/>
      <c r="C24" s="43"/>
      <c r="D24" s="43"/>
      <c r="E24" s="49" t="e">
        <f t="shared" si="0"/>
        <v>#DIV/0!</v>
      </c>
    </row>
    <row r="25" spans="1:5" ht="30" hidden="1" customHeight="1" x14ac:dyDescent="0.25">
      <c r="A25" s="42" t="s">
        <v>153</v>
      </c>
      <c r="B25" s="11"/>
      <c r="C25" s="43"/>
      <c r="D25" s="43"/>
      <c r="E25" s="49" t="e">
        <f t="shared" si="0"/>
        <v>#DIV/0!</v>
      </c>
    </row>
    <row r="26" spans="1:5" s="85" customFormat="1" ht="30" customHeight="1" x14ac:dyDescent="0.25">
      <c r="A26" s="116" t="s">
        <v>1</v>
      </c>
      <c r="B26" s="109" t="s">
        <v>37</v>
      </c>
      <c r="C26" s="112" t="s">
        <v>182</v>
      </c>
      <c r="D26" s="112" t="s">
        <v>183</v>
      </c>
      <c r="E26" s="112" t="s">
        <v>127</v>
      </c>
    </row>
    <row r="27" spans="1:5" s="85" customFormat="1" ht="30.75" customHeight="1" x14ac:dyDescent="0.25">
      <c r="A27" s="117"/>
      <c r="B27" s="110"/>
      <c r="C27" s="113"/>
      <c r="D27" s="113"/>
      <c r="E27" s="113"/>
    </row>
    <row r="28" spans="1:5" s="85" customFormat="1" ht="17.25" hidden="1" customHeight="1" x14ac:dyDescent="0.25">
      <c r="A28" s="118"/>
      <c r="B28" s="111"/>
      <c r="C28" s="114"/>
      <c r="D28" s="114"/>
      <c r="E28" s="114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C31+C48+C99+C101+C106+C110+C127+C131+C108</f>
        <v>0</v>
      </c>
      <c r="D29" s="102">
        <f>D31+D48+D99+D101+D106+D110+D127+D131+D108</f>
        <v>1197.71</v>
      </c>
      <c r="E29" s="102" t="e">
        <f>D29/C29*100</f>
        <v>#DIV/0!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" si="1">D32+D33+D34+D35+D36+D37+D38+D39+D40+D41+D42+D43+D44+D45+D46+D47</f>
        <v>1197.71</v>
      </c>
      <c r="E31" s="62" t="e">
        <f>D31/C31*100</f>
        <v>#DIV/0!</v>
      </c>
    </row>
    <row r="32" spans="1:5" s="84" customFormat="1" ht="30" customHeight="1" x14ac:dyDescent="0.25">
      <c r="A32" s="51"/>
      <c r="B32" s="22" t="s">
        <v>41</v>
      </c>
      <c r="C32" s="43"/>
      <c r="D32" s="43"/>
      <c r="E32" s="49" t="e">
        <f>D32/C32*100</f>
        <v>#DIV/0!</v>
      </c>
    </row>
    <row r="33" spans="1:5" s="84" customFormat="1" ht="30" customHeight="1" x14ac:dyDescent="0.25">
      <c r="A33" s="51"/>
      <c r="B33" s="22" t="s">
        <v>42</v>
      </c>
      <c r="C33" s="43"/>
      <c r="D33" s="43"/>
      <c r="E33" s="49" t="e">
        <f t="shared" ref="E33:E96" si="2">D33/C33*100</f>
        <v>#DIV/0!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9" t="e">
        <f t="shared" si="2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9" t="e">
        <f t="shared" si="2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9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9" t="e">
        <f t="shared" si="2"/>
        <v>#DIV/0!</v>
      </c>
    </row>
    <row r="38" spans="1:5" ht="30" customHeight="1" x14ac:dyDescent="0.25">
      <c r="A38" s="12"/>
      <c r="B38" s="11" t="s">
        <v>177</v>
      </c>
      <c r="C38" s="43"/>
      <c r="D38" s="43"/>
      <c r="E38" s="49" t="e">
        <f t="shared" si="2"/>
        <v>#DIV/0!</v>
      </c>
    </row>
    <row r="39" spans="1:5" ht="30" customHeight="1" x14ac:dyDescent="0.25">
      <c r="A39" s="12"/>
      <c r="B39" s="11" t="s">
        <v>48</v>
      </c>
      <c r="C39" s="43"/>
      <c r="D39" s="43"/>
      <c r="E39" s="49" t="e">
        <f t="shared" si="2"/>
        <v>#DIV/0!</v>
      </c>
    </row>
    <row r="40" spans="1:5" ht="30" customHeight="1" x14ac:dyDescent="0.25">
      <c r="A40" s="12"/>
      <c r="B40" s="11" t="s">
        <v>49</v>
      </c>
      <c r="C40" s="43"/>
      <c r="D40" s="43"/>
      <c r="E40" s="49" t="e">
        <f t="shared" si="2"/>
        <v>#DIV/0!</v>
      </c>
    </row>
    <row r="41" spans="1:5" ht="30" customHeight="1" x14ac:dyDescent="0.25">
      <c r="A41" s="12"/>
      <c r="B41" s="11" t="s">
        <v>154</v>
      </c>
      <c r="C41" s="43"/>
      <c r="D41" s="43"/>
      <c r="E41" s="49" t="e">
        <f t="shared" si="2"/>
        <v>#DIV/0!</v>
      </c>
    </row>
    <row r="42" spans="1:5" ht="30" customHeight="1" x14ac:dyDescent="0.25">
      <c r="A42" s="12"/>
      <c r="B42" s="11"/>
      <c r="C42" s="43"/>
      <c r="D42" s="43"/>
      <c r="E42" s="49" t="e">
        <f t="shared" si="2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9" t="e">
        <f t="shared" si="2"/>
        <v>#DIV/0!</v>
      </c>
    </row>
    <row r="44" spans="1:5" ht="30" customHeight="1" x14ac:dyDescent="0.25">
      <c r="A44" s="12"/>
      <c r="B44" s="11" t="s">
        <v>51</v>
      </c>
      <c r="C44" s="43"/>
      <c r="D44" s="43">
        <v>1197.71</v>
      </c>
      <c r="E44" s="49" t="e">
        <f t="shared" si="2"/>
        <v>#DIV/0!</v>
      </c>
    </row>
    <row r="45" spans="1:5" ht="30" customHeight="1" x14ac:dyDescent="0.25">
      <c r="A45" s="12"/>
      <c r="B45" s="11" t="s">
        <v>155</v>
      </c>
      <c r="C45" s="43"/>
      <c r="D45" s="43"/>
      <c r="E45" s="49" t="e">
        <f t="shared" si="2"/>
        <v>#DIV/0!</v>
      </c>
    </row>
    <row r="46" spans="1:5" ht="30" customHeight="1" x14ac:dyDescent="0.25">
      <c r="A46" s="12"/>
      <c r="B46" s="11"/>
      <c r="C46" s="43"/>
      <c r="D46" s="43"/>
      <c r="E46" s="49" t="e">
        <f t="shared" si="2"/>
        <v>#DIV/0!</v>
      </c>
    </row>
    <row r="47" spans="1:5" ht="30" customHeight="1" x14ac:dyDescent="0.25">
      <c r="A47" s="12"/>
      <c r="B47" s="11" t="s">
        <v>52</v>
      </c>
      <c r="C47" s="43"/>
      <c r="D47" s="43"/>
      <c r="E47" s="49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53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62" t="e">
        <f t="shared" si="2"/>
        <v>#DIV/0!</v>
      </c>
    </row>
    <row r="49" spans="1:5" ht="30" customHeight="1" x14ac:dyDescent="0.25">
      <c r="A49" s="12"/>
      <c r="B49" s="11" t="s">
        <v>54</v>
      </c>
      <c r="C49" s="43"/>
      <c r="D49" s="43"/>
      <c r="E49" s="49" t="e">
        <f t="shared" si="2"/>
        <v>#DIV/0!</v>
      </c>
    </row>
    <row r="50" spans="1:5" ht="30" customHeight="1" x14ac:dyDescent="0.25">
      <c r="A50" s="12"/>
      <c r="B50" s="11" t="s">
        <v>55</v>
      </c>
      <c r="C50" s="43"/>
      <c r="D50" s="43"/>
      <c r="E50" s="49" t="e">
        <f t="shared" si="2"/>
        <v>#DIV/0!</v>
      </c>
    </row>
    <row r="51" spans="1:5" ht="30" customHeight="1" x14ac:dyDescent="0.25">
      <c r="A51" s="12"/>
      <c r="B51" s="11" t="s">
        <v>56</v>
      </c>
      <c r="C51" s="43"/>
      <c r="D51" s="43"/>
      <c r="E51" s="49" t="e">
        <f t="shared" si="2"/>
        <v>#DIV/0!</v>
      </c>
    </row>
    <row r="52" spans="1:5" ht="30" customHeight="1" x14ac:dyDescent="0.25">
      <c r="A52" s="12"/>
      <c r="B52" s="11" t="s">
        <v>57</v>
      </c>
      <c r="C52" s="43"/>
      <c r="D52" s="43"/>
      <c r="E52" s="49" t="e">
        <f t="shared" si="2"/>
        <v>#DIV/0!</v>
      </c>
    </row>
    <row r="53" spans="1:5" ht="30" customHeight="1" x14ac:dyDescent="0.25">
      <c r="A53" s="12"/>
      <c r="B53" s="11" t="s">
        <v>58</v>
      </c>
      <c r="C53" s="43"/>
      <c r="D53" s="43"/>
      <c r="E53" s="49" t="e">
        <f t="shared" si="2"/>
        <v>#DIV/0!</v>
      </c>
    </row>
    <row r="54" spans="1:5" ht="30" customHeight="1" x14ac:dyDescent="0.25">
      <c r="A54" s="12"/>
      <c r="B54" s="11" t="s">
        <v>59</v>
      </c>
      <c r="C54" s="43"/>
      <c r="D54" s="43"/>
      <c r="E54" s="49" t="e">
        <f t="shared" si="2"/>
        <v>#DIV/0!</v>
      </c>
    </row>
    <row r="55" spans="1:5" ht="30" customHeight="1" x14ac:dyDescent="0.25">
      <c r="A55" s="12"/>
      <c r="B55" s="23" t="s">
        <v>60</v>
      </c>
      <c r="C55" s="43"/>
      <c r="D55" s="43"/>
      <c r="E55" s="49" t="e">
        <f t="shared" si="2"/>
        <v>#DIV/0!</v>
      </c>
    </row>
    <row r="56" spans="1:5" ht="30" customHeight="1" x14ac:dyDescent="0.25">
      <c r="A56" s="12"/>
      <c r="B56" s="23" t="s">
        <v>61</v>
      </c>
      <c r="C56" s="43"/>
      <c r="D56" s="43"/>
      <c r="E56" s="49" t="e">
        <f t="shared" si="2"/>
        <v>#DIV/0!</v>
      </c>
    </row>
    <row r="57" spans="1:5" ht="30" customHeight="1" x14ac:dyDescent="0.25">
      <c r="A57" s="12"/>
      <c r="B57" s="11" t="s">
        <v>62</v>
      </c>
      <c r="C57" s="43"/>
      <c r="D57" s="43"/>
      <c r="E57" s="49" t="e">
        <f t="shared" si="2"/>
        <v>#DIV/0!</v>
      </c>
    </row>
    <row r="58" spans="1:5" ht="30" customHeight="1" x14ac:dyDescent="0.25">
      <c r="A58" s="12"/>
      <c r="B58" s="11" t="s">
        <v>156</v>
      </c>
      <c r="C58" s="43"/>
      <c r="D58" s="43"/>
      <c r="E58" s="49" t="e">
        <f t="shared" si="2"/>
        <v>#DIV/0!</v>
      </c>
    </row>
    <row r="59" spans="1:5" ht="30" customHeight="1" x14ac:dyDescent="0.25">
      <c r="A59" s="12"/>
      <c r="B59" s="11"/>
      <c r="C59" s="43"/>
      <c r="D59" s="43"/>
      <c r="E59" s="49" t="e">
        <f t="shared" si="2"/>
        <v>#DIV/0!</v>
      </c>
    </row>
    <row r="60" spans="1:5" ht="30" customHeight="1" x14ac:dyDescent="0.25">
      <c r="A60" s="12"/>
      <c r="B60" s="11" t="s">
        <v>63</v>
      </c>
      <c r="C60" s="43"/>
      <c r="D60" s="43"/>
      <c r="E60" s="49" t="e">
        <f t="shared" si="2"/>
        <v>#DIV/0!</v>
      </c>
    </row>
    <row r="61" spans="1:5" ht="30" customHeight="1" x14ac:dyDescent="0.25">
      <c r="A61" s="12"/>
      <c r="B61" s="11" t="s">
        <v>64</v>
      </c>
      <c r="C61" s="43"/>
      <c r="D61" s="43"/>
      <c r="E61" s="49" t="e">
        <f t="shared" si="2"/>
        <v>#DIV/0!</v>
      </c>
    </row>
    <row r="62" spans="1:5" ht="30" customHeight="1" x14ac:dyDescent="0.25">
      <c r="A62" s="12"/>
      <c r="B62" s="11" t="s">
        <v>65</v>
      </c>
      <c r="C62" s="43"/>
      <c r="D62" s="43"/>
      <c r="E62" s="49" t="e">
        <f t="shared" si="2"/>
        <v>#DIV/0!</v>
      </c>
    </row>
    <row r="63" spans="1:5" ht="30" customHeight="1" x14ac:dyDescent="0.25">
      <c r="A63" s="12"/>
      <c r="B63" s="11" t="s">
        <v>135</v>
      </c>
      <c r="C63" s="43"/>
      <c r="D63" s="43"/>
      <c r="E63" s="49" t="e">
        <f t="shared" si="2"/>
        <v>#DIV/0!</v>
      </c>
    </row>
    <row r="64" spans="1:5" ht="30" customHeight="1" x14ac:dyDescent="0.25">
      <c r="A64" s="12"/>
      <c r="B64" s="11"/>
      <c r="C64" s="43"/>
      <c r="D64" s="43"/>
      <c r="E64" s="49" t="e">
        <f t="shared" si="2"/>
        <v>#DIV/0!</v>
      </c>
    </row>
    <row r="65" spans="1:5" ht="30" customHeight="1" x14ac:dyDescent="0.25">
      <c r="A65" s="12"/>
      <c r="B65" s="11" t="s">
        <v>66</v>
      </c>
      <c r="C65" s="43"/>
      <c r="D65" s="43"/>
      <c r="E65" s="49" t="e">
        <f t="shared" si="2"/>
        <v>#DIV/0!</v>
      </c>
    </row>
    <row r="66" spans="1:5" ht="30" customHeight="1" x14ac:dyDescent="0.25">
      <c r="A66" s="12"/>
      <c r="B66" s="11" t="s">
        <v>67</v>
      </c>
      <c r="C66" s="43"/>
      <c r="D66" s="43"/>
      <c r="E66" s="49" t="e">
        <f t="shared" si="2"/>
        <v>#DIV/0!</v>
      </c>
    </row>
    <row r="67" spans="1:5" ht="30" customHeight="1" x14ac:dyDescent="0.25">
      <c r="A67" s="12"/>
      <c r="B67" s="11" t="s">
        <v>157</v>
      </c>
      <c r="C67" s="43"/>
      <c r="D67" s="43"/>
      <c r="E67" s="49" t="e">
        <f t="shared" si="2"/>
        <v>#DIV/0!</v>
      </c>
    </row>
    <row r="68" spans="1:5" ht="30" customHeight="1" x14ac:dyDescent="0.25">
      <c r="A68" s="12"/>
      <c r="B68" s="11" t="s">
        <v>158</v>
      </c>
      <c r="C68" s="43"/>
      <c r="D68" s="43"/>
      <c r="E68" s="49" t="e">
        <f t="shared" si="2"/>
        <v>#DIV/0!</v>
      </c>
    </row>
    <row r="69" spans="1:5" ht="30" customHeight="1" x14ac:dyDescent="0.25">
      <c r="A69" s="12"/>
      <c r="B69" s="11"/>
      <c r="C69" s="43"/>
      <c r="D69" s="43"/>
      <c r="E69" s="49" t="e">
        <f t="shared" si="2"/>
        <v>#DIV/0!</v>
      </c>
    </row>
    <row r="70" spans="1:5" ht="30" customHeight="1" x14ac:dyDescent="0.25">
      <c r="A70" s="12"/>
      <c r="B70" s="11" t="s">
        <v>69</v>
      </c>
      <c r="C70" s="43"/>
      <c r="D70" s="43"/>
      <c r="E70" s="49" t="e">
        <f t="shared" si="2"/>
        <v>#DIV/0!</v>
      </c>
    </row>
    <row r="71" spans="1:5" ht="30" customHeight="1" x14ac:dyDescent="0.25">
      <c r="A71" s="12"/>
      <c r="B71" s="11" t="s">
        <v>70</v>
      </c>
      <c r="C71" s="43"/>
      <c r="D71" s="43"/>
      <c r="E71" s="49" t="e">
        <f t="shared" si="2"/>
        <v>#DIV/0!</v>
      </c>
    </row>
    <row r="72" spans="1:5" ht="30" customHeight="1" x14ac:dyDescent="0.25">
      <c r="A72" s="12"/>
      <c r="B72" s="11" t="s">
        <v>71</v>
      </c>
      <c r="C72" s="43"/>
      <c r="D72" s="43"/>
      <c r="E72" s="49" t="e">
        <f t="shared" si="2"/>
        <v>#DIV/0!</v>
      </c>
    </row>
    <row r="73" spans="1:5" ht="30" customHeight="1" x14ac:dyDescent="0.25">
      <c r="A73" s="12"/>
      <c r="B73" s="11" t="s">
        <v>72</v>
      </c>
      <c r="C73" s="43"/>
      <c r="D73" s="43"/>
      <c r="E73" s="49" t="e">
        <f t="shared" si="2"/>
        <v>#DIV/0!</v>
      </c>
    </row>
    <row r="74" spans="1:5" ht="30" customHeight="1" x14ac:dyDescent="0.25">
      <c r="A74" s="12"/>
      <c r="B74" s="11" t="s">
        <v>73</v>
      </c>
      <c r="C74" s="43"/>
      <c r="D74" s="43"/>
      <c r="E74" s="49" t="e">
        <f t="shared" si="2"/>
        <v>#DIV/0!</v>
      </c>
    </row>
    <row r="75" spans="1:5" ht="30" customHeight="1" x14ac:dyDescent="0.25">
      <c r="A75" s="12"/>
      <c r="B75" s="11" t="s">
        <v>74</v>
      </c>
      <c r="C75" s="43"/>
      <c r="D75" s="43"/>
      <c r="E75" s="49" t="e">
        <f t="shared" si="2"/>
        <v>#DIV/0!</v>
      </c>
    </row>
    <row r="76" spans="1:5" ht="30" customHeight="1" x14ac:dyDescent="0.25">
      <c r="A76" s="12"/>
      <c r="B76" s="11" t="s">
        <v>75</v>
      </c>
      <c r="C76" s="43"/>
      <c r="D76" s="43"/>
      <c r="E76" s="49" t="e">
        <f t="shared" si="2"/>
        <v>#DIV/0!</v>
      </c>
    </row>
    <row r="77" spans="1:5" ht="30" customHeight="1" x14ac:dyDescent="0.25">
      <c r="A77" s="12"/>
      <c r="B77" s="11" t="s">
        <v>76</v>
      </c>
      <c r="C77" s="43"/>
      <c r="D77" s="43"/>
      <c r="E77" s="49" t="e">
        <f t="shared" si="2"/>
        <v>#DIV/0!</v>
      </c>
    </row>
    <row r="78" spans="1:5" ht="30" customHeight="1" x14ac:dyDescent="0.25">
      <c r="A78" s="12"/>
      <c r="B78" s="11" t="s">
        <v>77</v>
      </c>
      <c r="C78" s="43"/>
      <c r="D78" s="43"/>
      <c r="E78" s="49" t="e">
        <f t="shared" si="2"/>
        <v>#DIV/0!</v>
      </c>
    </row>
    <row r="79" spans="1:5" ht="36.75" customHeight="1" x14ac:dyDescent="0.25">
      <c r="A79" s="12"/>
      <c r="B79" s="11" t="s">
        <v>78</v>
      </c>
      <c r="C79" s="43"/>
      <c r="D79" s="43"/>
      <c r="E79" s="49" t="e">
        <f t="shared" si="2"/>
        <v>#DIV/0!</v>
      </c>
    </row>
    <row r="80" spans="1:5" ht="30" customHeight="1" x14ac:dyDescent="0.25">
      <c r="A80" s="12"/>
      <c r="B80" s="11" t="s">
        <v>79</v>
      </c>
      <c r="C80" s="43"/>
      <c r="D80" s="43"/>
      <c r="E80" s="49" t="e">
        <f t="shared" si="2"/>
        <v>#DIV/0!</v>
      </c>
    </row>
    <row r="81" spans="1:5" ht="30" customHeight="1" x14ac:dyDescent="0.25">
      <c r="A81" s="12"/>
      <c r="B81" s="11" t="s">
        <v>159</v>
      </c>
      <c r="C81" s="43"/>
      <c r="D81" s="43"/>
      <c r="E81" s="49" t="e">
        <f t="shared" si="2"/>
        <v>#DIV/0!</v>
      </c>
    </row>
    <row r="82" spans="1:5" ht="30" customHeight="1" x14ac:dyDescent="0.25">
      <c r="A82" s="12"/>
      <c r="B82" s="11" t="s">
        <v>160</v>
      </c>
      <c r="C82" s="43"/>
      <c r="D82" s="43"/>
      <c r="E82" s="49" t="e">
        <f t="shared" si="2"/>
        <v>#DIV/0!</v>
      </c>
    </row>
    <row r="83" spans="1:5" ht="30" customHeight="1" x14ac:dyDescent="0.25">
      <c r="A83" s="12"/>
      <c r="B83" s="11" t="s">
        <v>82</v>
      </c>
      <c r="C83" s="43"/>
      <c r="D83" s="43"/>
      <c r="E83" s="49" t="e">
        <f t="shared" si="2"/>
        <v>#DIV/0!</v>
      </c>
    </row>
    <row r="84" spans="1:5" ht="30" customHeight="1" x14ac:dyDescent="0.25">
      <c r="A84" s="12"/>
      <c r="B84" s="11" t="s">
        <v>83</v>
      </c>
      <c r="C84" s="43"/>
      <c r="D84" s="43"/>
      <c r="E84" s="49" t="e">
        <f t="shared" si="2"/>
        <v>#DIV/0!</v>
      </c>
    </row>
    <row r="85" spans="1:5" ht="30" customHeight="1" x14ac:dyDescent="0.25">
      <c r="A85" s="12"/>
      <c r="B85" s="11" t="s">
        <v>161</v>
      </c>
      <c r="C85" s="43"/>
      <c r="D85" s="43"/>
      <c r="E85" s="49" t="e">
        <f t="shared" si="2"/>
        <v>#DIV/0!</v>
      </c>
    </row>
    <row r="86" spans="1:5" ht="30" customHeight="1" x14ac:dyDescent="0.25">
      <c r="A86" s="12"/>
      <c r="B86" s="11" t="s">
        <v>162</v>
      </c>
      <c r="C86" s="43"/>
      <c r="D86" s="43"/>
      <c r="E86" s="49" t="e">
        <f t="shared" si="2"/>
        <v>#DIV/0!</v>
      </c>
    </row>
    <row r="87" spans="1:5" ht="30" customHeight="1" x14ac:dyDescent="0.25">
      <c r="A87" s="12"/>
      <c r="B87" s="11" t="s">
        <v>163</v>
      </c>
      <c r="C87" s="43"/>
      <c r="D87" s="43"/>
      <c r="E87" s="49" t="e">
        <f t="shared" si="2"/>
        <v>#DIV/0!</v>
      </c>
    </row>
    <row r="88" spans="1:5" ht="30" customHeight="1" x14ac:dyDescent="0.25">
      <c r="A88" s="12"/>
      <c r="B88" s="11" t="s">
        <v>164</v>
      </c>
      <c r="C88" s="43"/>
      <c r="D88" s="43"/>
      <c r="E88" s="49" t="e">
        <f t="shared" si="2"/>
        <v>#DIV/0!</v>
      </c>
    </row>
    <row r="89" spans="1:5" ht="30" customHeight="1" x14ac:dyDescent="0.25">
      <c r="A89" s="12"/>
      <c r="B89" s="11" t="s">
        <v>165</v>
      </c>
      <c r="C89" s="43"/>
      <c r="D89" s="43"/>
      <c r="E89" s="49" t="e">
        <f t="shared" si="2"/>
        <v>#DIV/0!</v>
      </c>
    </row>
    <row r="90" spans="1:5" ht="30" customHeight="1" x14ac:dyDescent="0.25">
      <c r="A90" s="12"/>
      <c r="B90" s="11" t="s">
        <v>166</v>
      </c>
      <c r="C90" s="43"/>
      <c r="D90" s="43"/>
      <c r="E90" s="49" t="e">
        <f t="shared" si="2"/>
        <v>#DIV/0!</v>
      </c>
    </row>
    <row r="91" spans="1:5" ht="30" customHeight="1" x14ac:dyDescent="0.25">
      <c r="A91" s="12"/>
      <c r="B91" s="11" t="s">
        <v>167</v>
      </c>
      <c r="C91" s="43"/>
      <c r="D91" s="43"/>
      <c r="E91" s="49" t="e">
        <f t="shared" si="2"/>
        <v>#DIV/0!</v>
      </c>
    </row>
    <row r="92" spans="1:5" ht="30" customHeight="1" x14ac:dyDescent="0.25">
      <c r="A92" s="12"/>
      <c r="B92" s="11" t="s">
        <v>168</v>
      </c>
      <c r="C92" s="43"/>
      <c r="D92" s="43"/>
      <c r="E92" s="49" t="e">
        <f t="shared" si="2"/>
        <v>#DIV/0!</v>
      </c>
    </row>
    <row r="93" spans="1:5" ht="30" customHeight="1" x14ac:dyDescent="0.25">
      <c r="A93" s="12"/>
      <c r="B93" s="11" t="s">
        <v>169</v>
      </c>
      <c r="C93" s="43"/>
      <c r="D93" s="43"/>
      <c r="E93" s="49" t="e">
        <f t="shared" si="2"/>
        <v>#DIV/0!</v>
      </c>
    </row>
    <row r="94" spans="1:5" ht="30" customHeight="1" x14ac:dyDescent="0.25">
      <c r="A94" s="12"/>
      <c r="B94" s="24"/>
      <c r="C94" s="43"/>
      <c r="D94" s="43"/>
      <c r="E94" s="49" t="e">
        <f t="shared" si="2"/>
        <v>#DIV/0!</v>
      </c>
    </row>
    <row r="95" spans="1:5" ht="30" customHeight="1" x14ac:dyDescent="0.25">
      <c r="A95" s="12"/>
      <c r="B95" s="11" t="s">
        <v>91</v>
      </c>
      <c r="C95" s="43"/>
      <c r="D95" s="43"/>
      <c r="E95" s="49" t="e">
        <f t="shared" si="2"/>
        <v>#DIV/0!</v>
      </c>
    </row>
    <row r="96" spans="1:5" ht="30" customHeight="1" x14ac:dyDescent="0.25">
      <c r="A96" s="12"/>
      <c r="B96" s="11" t="s">
        <v>92</v>
      </c>
      <c r="C96" s="43"/>
      <c r="D96" s="43"/>
      <c r="E96" s="49" t="e">
        <f t="shared" si="2"/>
        <v>#DIV/0!</v>
      </c>
    </row>
    <row r="97" spans="1:5" ht="30" customHeight="1" x14ac:dyDescent="0.25">
      <c r="A97" s="12"/>
      <c r="B97" s="11" t="s">
        <v>93</v>
      </c>
      <c r="C97" s="43"/>
      <c r="D97" s="43"/>
      <c r="E97" s="49" t="e">
        <f t="shared" ref="E97:E136" si="4">D97/C97*100</f>
        <v>#DIV/0!</v>
      </c>
    </row>
    <row r="98" spans="1:5" ht="30" customHeight="1" x14ac:dyDescent="0.25">
      <c r="A98" s="12"/>
      <c r="B98" s="11" t="s">
        <v>131</v>
      </c>
      <c r="C98" s="43"/>
      <c r="D98" s="43"/>
      <c r="E98" s="49" t="e">
        <f t="shared" si="4"/>
        <v>#DIV/0!</v>
      </c>
    </row>
    <row r="99" spans="1:5" ht="30" customHeight="1" x14ac:dyDescent="0.25">
      <c r="A99" s="50" t="s">
        <v>9</v>
      </c>
      <c r="B99" s="39" t="s">
        <v>94</v>
      </c>
      <c r="C99" s="40">
        <f>C100</f>
        <v>0</v>
      </c>
      <c r="D99" s="40">
        <f t="shared" ref="D99" si="5">D100</f>
        <v>0</v>
      </c>
      <c r="E99" s="4" t="e">
        <f t="shared" si="4"/>
        <v>#DIV/0!</v>
      </c>
    </row>
    <row r="100" spans="1:5" ht="30" customHeight="1" x14ac:dyDescent="0.25">
      <c r="A100" s="12" t="s">
        <v>1</v>
      </c>
      <c r="B100" s="11" t="s">
        <v>95</v>
      </c>
      <c r="C100" s="43"/>
      <c r="D100" s="43"/>
      <c r="E100" s="49" t="e">
        <f t="shared" si="4"/>
        <v>#DIV/0!</v>
      </c>
    </row>
    <row r="101" spans="1:5" s="87" customFormat="1" ht="30" customHeight="1" x14ac:dyDescent="0.25">
      <c r="A101" s="59" t="s">
        <v>11</v>
      </c>
      <c r="B101" s="60" t="s">
        <v>96</v>
      </c>
      <c r="C101" s="61">
        <f>C102+C103+C104+C105</f>
        <v>0</v>
      </c>
      <c r="D101" s="61">
        <f>D102+D103+D104+D105</f>
        <v>0</v>
      </c>
      <c r="E101" s="62" t="e">
        <f t="shared" si="4"/>
        <v>#DIV/0!</v>
      </c>
    </row>
    <row r="102" spans="1:5" ht="30" customHeight="1" x14ac:dyDescent="0.25">
      <c r="A102" s="12"/>
      <c r="B102" s="11" t="s">
        <v>97</v>
      </c>
      <c r="C102" s="43"/>
      <c r="D102" s="43"/>
      <c r="E102" s="49" t="e">
        <f t="shared" si="4"/>
        <v>#DIV/0!</v>
      </c>
    </row>
    <row r="103" spans="1:5" ht="30" customHeight="1" x14ac:dyDescent="0.25">
      <c r="A103" s="12"/>
      <c r="B103" s="11" t="s">
        <v>98</v>
      </c>
      <c r="C103" s="43"/>
      <c r="D103" s="43"/>
      <c r="E103" s="49" t="e">
        <f t="shared" si="4"/>
        <v>#DIV/0!</v>
      </c>
    </row>
    <row r="104" spans="1:5" ht="30" customHeight="1" x14ac:dyDescent="0.25">
      <c r="A104" s="12"/>
      <c r="B104" s="11" t="s">
        <v>176</v>
      </c>
      <c r="C104" s="43"/>
      <c r="D104" s="43"/>
      <c r="E104" s="49" t="e">
        <f t="shared" si="4"/>
        <v>#DIV/0!</v>
      </c>
    </row>
    <row r="105" spans="1:5" ht="30" customHeight="1" x14ac:dyDescent="0.25">
      <c r="A105" s="12"/>
      <c r="B105" s="11" t="s">
        <v>99</v>
      </c>
      <c r="C105" s="43"/>
      <c r="D105" s="43"/>
      <c r="E105" s="49" t="e">
        <f t="shared" ref="E105" si="6">D105/C105*100</f>
        <v>#DIV/0!</v>
      </c>
    </row>
    <row r="106" spans="1:5" s="87" customFormat="1" ht="30" customHeight="1" x14ac:dyDescent="0.25">
      <c r="A106" s="59" t="s">
        <v>15</v>
      </c>
      <c r="B106" s="60" t="s">
        <v>100</v>
      </c>
      <c r="C106" s="61">
        <f>C107</f>
        <v>0</v>
      </c>
      <c r="D106" s="61">
        <f t="shared" ref="D106" si="7">D107</f>
        <v>0</v>
      </c>
      <c r="E106" s="62" t="e">
        <f t="shared" si="4"/>
        <v>#DIV/0!</v>
      </c>
    </row>
    <row r="107" spans="1:5" ht="30" customHeight="1" x14ac:dyDescent="0.25">
      <c r="A107" s="46"/>
      <c r="B107" s="20" t="s">
        <v>101</v>
      </c>
      <c r="C107" s="43"/>
      <c r="D107" s="43"/>
      <c r="E107" s="49" t="e">
        <f t="shared" si="4"/>
        <v>#DIV/0!</v>
      </c>
    </row>
    <row r="108" spans="1:5" s="63" customFormat="1" ht="45" customHeight="1" x14ac:dyDescent="0.25">
      <c r="A108" s="104" t="s">
        <v>178</v>
      </c>
      <c r="B108" s="105" t="s">
        <v>179</v>
      </c>
      <c r="C108" s="62">
        <f>C109</f>
        <v>0</v>
      </c>
      <c r="D108" s="62">
        <f>D109</f>
        <v>0</v>
      </c>
      <c r="E108" s="41" t="e">
        <f t="shared" si="4"/>
        <v>#DIV/0!</v>
      </c>
    </row>
    <row r="109" spans="1:5" s="8" customFormat="1" ht="56.25" customHeight="1" x14ac:dyDescent="0.25">
      <c r="A109" s="42"/>
      <c r="B109" s="20" t="s">
        <v>179</v>
      </c>
      <c r="C109" s="43"/>
      <c r="D109" s="43"/>
      <c r="E109" s="43" t="e">
        <f t="shared" si="4"/>
        <v>#DIV/0!</v>
      </c>
    </row>
    <row r="110" spans="1:5" s="87" customFormat="1" ht="30" customHeight="1" x14ac:dyDescent="0.25">
      <c r="A110" s="59" t="s">
        <v>21</v>
      </c>
      <c r="B110" s="60" t="s">
        <v>102</v>
      </c>
      <c r="C110" s="61">
        <f>C111+C112+C113+C114+C115+C116+C117+C118+C119+C120+C121+C122+C123+C124+C125+C126</f>
        <v>0</v>
      </c>
      <c r="D110" s="61">
        <f t="shared" ref="D110" si="8">D111+D112+D113+D114+D115+D116+D117+D118+D119+D120+D121+D122+D123+D124+D125+D126</f>
        <v>0</v>
      </c>
      <c r="E110" s="62" t="e">
        <f t="shared" si="4"/>
        <v>#DIV/0!</v>
      </c>
    </row>
    <row r="111" spans="1:5" ht="30" customHeight="1" x14ac:dyDescent="0.25">
      <c r="A111" s="12"/>
      <c r="B111" s="11" t="s">
        <v>103</v>
      </c>
      <c r="C111" s="43"/>
      <c r="D111" s="43"/>
      <c r="E111" s="49" t="e">
        <f t="shared" si="4"/>
        <v>#DIV/0!</v>
      </c>
    </row>
    <row r="112" spans="1:5" ht="30" customHeight="1" x14ac:dyDescent="0.25">
      <c r="A112" s="12"/>
      <c r="B112" s="11" t="s">
        <v>104</v>
      </c>
      <c r="C112" s="43"/>
      <c r="D112" s="43"/>
      <c r="E112" s="49" t="e">
        <f t="shared" si="4"/>
        <v>#DIV/0!</v>
      </c>
    </row>
    <row r="113" spans="1:5" ht="30" customHeight="1" x14ac:dyDescent="0.25">
      <c r="A113" s="12"/>
      <c r="B113" s="11" t="s">
        <v>105</v>
      </c>
      <c r="C113" s="43"/>
      <c r="D113" s="43"/>
      <c r="E113" s="49" t="e">
        <f t="shared" si="4"/>
        <v>#DIV/0!</v>
      </c>
    </row>
    <row r="114" spans="1:5" ht="30" customHeight="1" x14ac:dyDescent="0.25">
      <c r="A114" s="12" t="s">
        <v>1</v>
      </c>
      <c r="B114" s="11" t="s">
        <v>106</v>
      </c>
      <c r="C114" s="43"/>
      <c r="D114" s="43"/>
      <c r="E114" s="49" t="e">
        <f t="shared" si="4"/>
        <v>#DIV/0!</v>
      </c>
    </row>
    <row r="115" spans="1:5" ht="30" customHeight="1" x14ac:dyDescent="0.25">
      <c r="A115" s="12"/>
      <c r="B115" s="11" t="s">
        <v>107</v>
      </c>
      <c r="C115" s="43"/>
      <c r="D115" s="43"/>
      <c r="E115" s="49" t="e">
        <f t="shared" si="4"/>
        <v>#DIV/0!</v>
      </c>
    </row>
    <row r="116" spans="1:5" ht="30" customHeight="1" x14ac:dyDescent="0.25">
      <c r="A116" s="12"/>
      <c r="B116" s="11" t="s">
        <v>108</v>
      </c>
      <c r="C116" s="43"/>
      <c r="D116" s="43"/>
      <c r="E116" s="49" t="e">
        <f t="shared" si="4"/>
        <v>#DIV/0!</v>
      </c>
    </row>
    <row r="117" spans="1:5" ht="30" customHeight="1" x14ac:dyDescent="0.25">
      <c r="A117" s="12"/>
      <c r="B117" s="11" t="s">
        <v>109</v>
      </c>
      <c r="C117" s="43"/>
      <c r="D117" s="43"/>
      <c r="E117" s="49" t="e">
        <f t="shared" si="4"/>
        <v>#DIV/0!</v>
      </c>
    </row>
    <row r="118" spans="1:5" ht="30" customHeight="1" x14ac:dyDescent="0.25">
      <c r="A118" s="12"/>
      <c r="B118" s="11" t="s">
        <v>110</v>
      </c>
      <c r="C118" s="43"/>
      <c r="D118" s="43"/>
      <c r="E118" s="49" t="e">
        <f t="shared" si="4"/>
        <v>#DIV/0!</v>
      </c>
    </row>
    <row r="119" spans="1:5" ht="30" customHeight="1" x14ac:dyDescent="0.25">
      <c r="A119" s="12"/>
      <c r="B119" s="11" t="s">
        <v>170</v>
      </c>
      <c r="C119" s="43"/>
      <c r="D119" s="43"/>
      <c r="E119" s="49" t="e">
        <f t="shared" si="4"/>
        <v>#DIV/0!</v>
      </c>
    </row>
    <row r="120" spans="1:5" ht="30" customHeight="1" x14ac:dyDescent="0.25">
      <c r="A120" s="12"/>
      <c r="B120" s="11" t="s">
        <v>112</v>
      </c>
      <c r="C120" s="43"/>
      <c r="D120" s="43"/>
      <c r="E120" s="49" t="e">
        <f t="shared" si="4"/>
        <v>#DIV/0!</v>
      </c>
    </row>
    <row r="121" spans="1:5" ht="30" customHeight="1" x14ac:dyDescent="0.25">
      <c r="A121" s="12"/>
      <c r="B121" s="11" t="s">
        <v>113</v>
      </c>
      <c r="C121" s="43"/>
      <c r="D121" s="43"/>
      <c r="E121" s="49" t="e">
        <f t="shared" si="4"/>
        <v>#DIV/0!</v>
      </c>
    </row>
    <row r="122" spans="1:5" ht="30" customHeight="1" x14ac:dyDescent="0.25">
      <c r="A122" s="12"/>
      <c r="B122" s="11" t="s">
        <v>171</v>
      </c>
      <c r="C122" s="43"/>
      <c r="D122" s="43"/>
      <c r="E122" s="49" t="e">
        <f t="shared" si="4"/>
        <v>#DIV/0!</v>
      </c>
    </row>
    <row r="123" spans="1:5" ht="30" customHeight="1" x14ac:dyDescent="0.25">
      <c r="A123" s="12"/>
      <c r="B123" s="11" t="s">
        <v>115</v>
      </c>
      <c r="C123" s="43"/>
      <c r="D123" s="43"/>
      <c r="E123" s="49" t="e">
        <f t="shared" si="4"/>
        <v>#DIV/0!</v>
      </c>
    </row>
    <row r="124" spans="1:5" ht="30" customHeight="1" x14ac:dyDescent="0.25">
      <c r="A124" s="12"/>
      <c r="B124" s="11" t="s">
        <v>172</v>
      </c>
      <c r="C124" s="43"/>
      <c r="D124" s="43"/>
      <c r="E124" s="49" t="e">
        <f t="shared" si="4"/>
        <v>#DIV/0!</v>
      </c>
    </row>
    <row r="125" spans="1:5" ht="30" customHeight="1" x14ac:dyDescent="0.25">
      <c r="A125" s="12"/>
      <c r="B125" s="11" t="s">
        <v>173</v>
      </c>
      <c r="C125" s="43"/>
      <c r="D125" s="43"/>
      <c r="E125" s="49" t="e">
        <f t="shared" si="4"/>
        <v>#DIV/0!</v>
      </c>
    </row>
    <row r="126" spans="1:5" ht="30" customHeight="1" x14ac:dyDescent="0.25">
      <c r="A126" s="12"/>
      <c r="B126" s="11" t="s">
        <v>118</v>
      </c>
      <c r="C126" s="43"/>
      <c r="D126" s="43"/>
      <c r="E126" s="49" t="e">
        <f t="shared" si="4"/>
        <v>#DIV/0!</v>
      </c>
    </row>
    <row r="127" spans="1:5" s="87" customFormat="1" ht="30" customHeight="1" x14ac:dyDescent="0.25">
      <c r="A127" s="65" t="s">
        <v>23</v>
      </c>
      <c r="B127" s="66" t="s">
        <v>119</v>
      </c>
      <c r="C127" s="67">
        <f>C128+C129+C130</f>
        <v>0</v>
      </c>
      <c r="D127" s="67">
        <f>D128+D129+D130</f>
        <v>0</v>
      </c>
      <c r="E127" s="62" t="e">
        <f t="shared" si="4"/>
        <v>#DIV/0!</v>
      </c>
    </row>
    <row r="128" spans="1:5" ht="30" customHeight="1" x14ac:dyDescent="0.25">
      <c r="A128" s="12"/>
      <c r="B128" s="11" t="s">
        <v>120</v>
      </c>
      <c r="C128" s="43"/>
      <c r="D128" s="43"/>
      <c r="E128" s="49" t="e">
        <f t="shared" si="4"/>
        <v>#DIV/0!</v>
      </c>
    </row>
    <row r="129" spans="1:5" ht="30" customHeight="1" x14ac:dyDescent="0.25">
      <c r="A129" s="12"/>
      <c r="B129" s="11" t="s">
        <v>174</v>
      </c>
      <c r="C129" s="43"/>
      <c r="D129" s="43"/>
      <c r="E129" s="49" t="e">
        <f t="shared" si="4"/>
        <v>#DIV/0!</v>
      </c>
    </row>
    <row r="130" spans="1:5" ht="30" customHeight="1" x14ac:dyDescent="0.25">
      <c r="A130" s="12"/>
      <c r="B130" s="11" t="s">
        <v>175</v>
      </c>
      <c r="C130" s="43"/>
      <c r="D130" s="43"/>
      <c r="E130" s="49" t="e">
        <f t="shared" ref="E130" si="9">D130/C130*100</f>
        <v>#DIV/0!</v>
      </c>
    </row>
    <row r="131" spans="1:5" s="87" customFormat="1" ht="30" customHeight="1" x14ac:dyDescent="0.25">
      <c r="A131" s="65" t="s">
        <v>25</v>
      </c>
      <c r="B131" s="66" t="s">
        <v>122</v>
      </c>
      <c r="C131" s="67">
        <f>C132+C133+C134+C135</f>
        <v>0</v>
      </c>
      <c r="D131" s="67">
        <f t="shared" ref="D131" si="10">D132+D133+D134+D135</f>
        <v>0</v>
      </c>
      <c r="E131" s="62" t="e">
        <f t="shared" si="4"/>
        <v>#DIV/0!</v>
      </c>
    </row>
    <row r="132" spans="1:5" s="84" customFormat="1" ht="30" customHeight="1" x14ac:dyDescent="0.25">
      <c r="A132" s="54"/>
      <c r="B132" s="22" t="s">
        <v>123</v>
      </c>
      <c r="C132" s="43"/>
      <c r="D132" s="43"/>
      <c r="E132" s="49" t="e">
        <f t="shared" si="4"/>
        <v>#DIV/0!</v>
      </c>
    </row>
    <row r="133" spans="1:5" ht="51" customHeight="1" x14ac:dyDescent="0.25">
      <c r="A133" s="12"/>
      <c r="B133" s="11" t="s">
        <v>124</v>
      </c>
      <c r="C133" s="43"/>
      <c r="D133" s="43"/>
      <c r="E133" s="49" t="e">
        <f t="shared" si="4"/>
        <v>#DIV/0!</v>
      </c>
    </row>
    <row r="134" spans="1:5" ht="30" customHeight="1" x14ac:dyDescent="0.25">
      <c r="A134" s="12"/>
      <c r="B134" s="11" t="s">
        <v>125</v>
      </c>
      <c r="C134" s="43"/>
      <c r="D134" s="43"/>
      <c r="E134" s="49" t="e">
        <f t="shared" si="4"/>
        <v>#DIV/0!</v>
      </c>
    </row>
    <row r="135" spans="1:5" ht="30" customHeight="1" x14ac:dyDescent="0.25">
      <c r="A135" s="12"/>
      <c r="B135" s="11" t="s">
        <v>126</v>
      </c>
      <c r="C135" s="43"/>
      <c r="D135" s="43"/>
      <c r="E135" s="49" t="e">
        <f t="shared" si="4"/>
        <v>#DIV/0!</v>
      </c>
    </row>
    <row r="136" spans="1:5" s="86" customFormat="1" ht="30" customHeight="1" x14ac:dyDescent="0.25">
      <c r="A136" s="16" t="s">
        <v>27</v>
      </c>
      <c r="B136" s="25" t="s">
        <v>128</v>
      </c>
      <c r="C136" s="31">
        <f t="shared" ref="C136:D136" si="11">C9-C29</f>
        <v>0</v>
      </c>
      <c r="D136" s="31">
        <f t="shared" si="11"/>
        <v>-1197.71</v>
      </c>
      <c r="E136" s="4" t="e">
        <f t="shared" si="4"/>
        <v>#DIV/0!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SVI ODJELI</vt:lpstr>
      <vt:lpstr>01 -OPĆI</vt:lpstr>
      <vt:lpstr>02- AGLOMERACIJA BANJOLE</vt:lpstr>
      <vt:lpstr>03-AGLOMERACIJA MEDULIN</vt:lpstr>
      <vt:lpstr>04-KANALIZACIJA SVI</vt:lpstr>
      <vt:lpstr>05-AGLOMERACIJA PREMANTURA</vt:lpstr>
      <vt:lpstr>06-IGRALIŠTA</vt:lpstr>
      <vt:lpstr>08-PREFAKTURIRATI MED EKO SERVI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2020-10-22T10:10:17Z</cp:lastPrinted>
  <dcterms:created xsi:type="dcterms:W3CDTF">2017-03-13T08:53:27Z</dcterms:created>
  <dcterms:modified xsi:type="dcterms:W3CDTF">2022-04-20T11:19:07Z</dcterms:modified>
</cp:coreProperties>
</file>